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oskoboynikova_ns\Documents\РАСКРЫТИЕ\структура затрат 2020\"/>
    </mc:Choice>
  </mc:AlternateContent>
  <bookViews>
    <workbookView xWindow="0" yWindow="0" windowWidth="21570" windowHeight="7455"/>
  </bookViews>
  <sheets>
    <sheet name="2020" sheetId="4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xlnm.Print_Area" localSheetId="0">'2020'!$A$1:$F$78</definedName>
  </definedNames>
  <calcPr calcId="162913"/>
</workbook>
</file>

<file path=xl/calcChain.xml><?xml version="1.0" encoding="utf-8"?>
<calcChain xmlns="http://schemas.openxmlformats.org/spreadsheetml/2006/main">
  <c r="E70" i="4" l="1"/>
  <c r="E66" i="4"/>
  <c r="D66" i="4"/>
  <c r="E61" i="4"/>
  <c r="D61" i="4"/>
  <c r="E60" i="4"/>
  <c r="E59" i="4"/>
  <c r="E58" i="4"/>
  <c r="E57" i="4" s="1"/>
  <c r="E53" i="4"/>
  <c r="E52" i="4"/>
  <c r="E54" i="4" s="1"/>
  <c r="D52" i="4"/>
  <c r="D54" i="4" s="1"/>
  <c r="E49" i="4"/>
  <c r="D48" i="4"/>
  <c r="D47" i="4"/>
  <c r="E45" i="4"/>
  <c r="D45" i="4"/>
  <c r="E43" i="4"/>
  <c r="E41" i="4" s="1"/>
  <c r="E39" i="4" s="1"/>
  <c r="D43" i="4"/>
  <c r="D41" i="4"/>
  <c r="D39" i="4" s="1"/>
  <c r="E40" i="4"/>
  <c r="D40" i="4"/>
  <c r="E37" i="4"/>
  <c r="D37" i="4"/>
  <c r="E36" i="4"/>
  <c r="D36" i="4"/>
  <c r="E35" i="4"/>
  <c r="D35" i="4"/>
  <c r="E34" i="4"/>
  <c r="D34" i="4"/>
  <c r="E33" i="4"/>
  <c r="D33" i="4"/>
  <c r="E32" i="4"/>
  <c r="D32" i="4"/>
  <c r="E31" i="4"/>
  <c r="D31" i="4"/>
  <c r="D29" i="4" s="1"/>
  <c r="D24" i="4" s="1"/>
  <c r="E30" i="4"/>
  <c r="E38" i="4" s="1"/>
  <c r="D30" i="4"/>
  <c r="D38" i="4" s="1"/>
  <c r="E27" i="4"/>
  <c r="D27" i="4"/>
  <c r="E26" i="4"/>
  <c r="D26" i="4"/>
  <c r="E25" i="4"/>
  <c r="D25" i="4"/>
  <c r="E23" i="4"/>
  <c r="D23" i="4"/>
  <c r="E21" i="4"/>
  <c r="D21" i="4"/>
  <c r="E19" i="4"/>
  <c r="E20" i="4" s="1"/>
  <c r="D19" i="4"/>
  <c r="E18" i="4"/>
  <c r="E17" i="4"/>
  <c r="E16" i="4" s="1"/>
  <c r="D17" i="4"/>
  <c r="D16" i="4"/>
  <c r="E51" i="4" l="1"/>
  <c r="E24" i="4"/>
  <c r="E15" i="4"/>
  <c r="E14" i="4" s="1"/>
  <c r="D15" i="4"/>
  <c r="D14" i="4" s="1"/>
  <c r="E29" i="4"/>
</calcChain>
</file>

<file path=xl/sharedStrings.xml><?xml version="1.0" encoding="utf-8"?>
<sst xmlns="http://schemas.openxmlformats.org/spreadsheetml/2006/main" count="250" uniqueCount="169">
  <si>
    <t>Приложение 3</t>
  </si>
  <si>
    <t>к приказу ФСТ России</t>
  </si>
  <si>
    <t>от 24.10.2014 №1831-э</t>
  </si>
  <si>
    <t>Форма раскрытия информации о структуре и объемах затрат на оказание услуг по передаче электрической энергии сетевыми организациями, регулирование деятельности которых осуществляется методом экономически обоснованных расходов (затрат)</t>
  </si>
  <si>
    <t>Наименование организации</t>
  </si>
  <si>
    <t xml:space="preserve"> ОАО "ИЭСК"</t>
  </si>
  <si>
    <t>ИНН:</t>
  </si>
  <si>
    <t>3812122706</t>
  </si>
  <si>
    <t>КПП:</t>
  </si>
  <si>
    <t>№ п/п</t>
  </si>
  <si>
    <t>Наименование показателя</t>
  </si>
  <si>
    <t>Ед. изм.</t>
  </si>
  <si>
    <t>Примечание</t>
  </si>
  <si>
    <t>утв.</t>
  </si>
  <si>
    <t>факт</t>
  </si>
  <si>
    <t>I</t>
  </si>
  <si>
    <t>Структура затрат</t>
  </si>
  <si>
    <t>1</t>
  </si>
  <si>
    <t>Необходимая валовая выручка на содержание</t>
  </si>
  <si>
    <t>тыс. руб.</t>
  </si>
  <si>
    <t>1.1</t>
  </si>
  <si>
    <t>Себестоимость, всего</t>
  </si>
  <si>
    <t>1.1.1</t>
  </si>
  <si>
    <t>Материальные расходы, всего</t>
  </si>
  <si>
    <t>1.1.1.1</t>
  </si>
  <si>
    <t>в том числе на сырье, материалы, запасные части, инструмент, топливо</t>
  </si>
  <si>
    <t>1.1.1.2</t>
  </si>
  <si>
    <t>на ремонт</t>
  </si>
  <si>
    <t>Не выделено в экспертном заключении</t>
  </si>
  <si>
    <t>1.1.1.3</t>
  </si>
  <si>
    <t>в том числе на работы и услуги производственного характера (в том числе услуги сторонних организаций по содержанию сетей и распределительных устройств)</t>
  </si>
  <si>
    <t>1.1.1.3.1</t>
  </si>
  <si>
    <t>в том числе на ремонт</t>
  </si>
  <si>
    <t>1.1.2</t>
  </si>
  <si>
    <t>Фонд оплаты труда и отчисления на социальные нужды, всего</t>
  </si>
  <si>
    <t>1.1.2.1</t>
  </si>
  <si>
    <t>1.1.3</t>
  </si>
  <si>
    <t>Амортизационные отчисления</t>
  </si>
  <si>
    <t>1.1.4</t>
  </si>
  <si>
    <t>Прочие расходы</t>
  </si>
  <si>
    <t>1.1.4.1</t>
  </si>
  <si>
    <t>Энергия на хозяйственные нужды</t>
  </si>
  <si>
    <t>1.1.4.2</t>
  </si>
  <si>
    <t>Плата за аренду имущества</t>
  </si>
  <si>
    <t>1.1.4.3</t>
  </si>
  <si>
    <t>Налоги, пошлины и сборы + налог на имущество</t>
  </si>
  <si>
    <t>1.1.4.4</t>
  </si>
  <si>
    <t>Расходы на обслуживание операционных заемных средств и направляемых на финансирование капитальных вложений</t>
  </si>
  <si>
    <t>учтены в расходах из прибыли</t>
  </si>
  <si>
    <t>1.1.4.5</t>
  </si>
  <si>
    <t>прочие расходы (с расшифровкой)****</t>
  </si>
  <si>
    <t>1.1.4.5.1</t>
  </si>
  <si>
    <t>Услуги каналов связи и узлов связи</t>
  </si>
  <si>
    <t>1.1.4.5.2</t>
  </si>
  <si>
    <t>Услуги пожарной и сторожевой охраны</t>
  </si>
  <si>
    <t>1.1.4.5.3</t>
  </si>
  <si>
    <t>Юридические и нотариальные услуги</t>
  </si>
  <si>
    <t>1.1.4.5.4</t>
  </si>
  <si>
    <t>Платежи за загрязнение окружающей среды</t>
  </si>
  <si>
    <t>1.1.4.5.5</t>
  </si>
  <si>
    <t>Командировочные расходы</t>
  </si>
  <si>
    <t>1.1.4.5.6</t>
  </si>
  <si>
    <t>Подготовка кадров</t>
  </si>
  <si>
    <t>1.1.4.5.7</t>
  </si>
  <si>
    <t>Средства на страхование</t>
  </si>
  <si>
    <t>1.1.4.5.8</t>
  </si>
  <si>
    <t>Охрана труда и техника безопасности</t>
  </si>
  <si>
    <t>1.1.4.5.9</t>
  </si>
  <si>
    <t>1.2</t>
  </si>
  <si>
    <t>Прибыль до налогообложения</t>
  </si>
  <si>
    <t>1.2.1</t>
  </si>
  <si>
    <t>Налог на прибыль</t>
  </si>
  <si>
    <t>1.2.2</t>
  </si>
  <si>
    <t>Чистая прибыль, всего</t>
  </si>
  <si>
    <t>1.2.2.1</t>
  </si>
  <si>
    <t>в том числе прибыль на капитальные вложения (инвестиции)</t>
  </si>
  <si>
    <t>1.2.2.2</t>
  </si>
  <si>
    <t>в том числе расходы из прибыли на обслуживание операционных заемных средств и направляемых на финансирование капитальных вложений</t>
  </si>
  <si>
    <t>1.2.2.3</t>
  </si>
  <si>
    <t>в том числе дивиденды по акциям</t>
  </si>
  <si>
    <t>1.2.2.4</t>
  </si>
  <si>
    <t>в том числе прочие расходы из прибыли (с расшифровкой)</t>
  </si>
  <si>
    <t>1.3</t>
  </si>
  <si>
    <t>Расходы на оплату технологического присоединения к сетям смежной сетевой организации</t>
  </si>
  <si>
    <t>1.4</t>
  </si>
  <si>
    <t>Недополученный по независящим причинам доход (+)/избыток средств, полученный в предыдущем периоде регулирования (-)</t>
  </si>
  <si>
    <t>х</t>
  </si>
  <si>
    <t>1.4.1</t>
  </si>
  <si>
    <t>в том числе расходы сетевой организации, связанные с осуществлением технологического присоединения к электрическим сетям, не включенные в плату за технологическое присоединение</t>
  </si>
  <si>
    <t>1.4.1.1</t>
  </si>
  <si>
    <t>Справочно: "Количество льготных технологических присоединений"</t>
  </si>
  <si>
    <t>ед.</t>
  </si>
  <si>
    <t>1.5</t>
  </si>
  <si>
    <t>II</t>
  </si>
  <si>
    <t>Справочно: расходы на ремонт, всего (пункт 1.1.1.2 + пункт 1.1.2.1 + пункт 1.1.3.1)</t>
  </si>
  <si>
    <t>III</t>
  </si>
  <si>
    <t>Необходимая валовая выручка на оплату технологического расхода (потерь) электроэнергии</t>
  </si>
  <si>
    <t>Справочно:
Объем технологических потерь</t>
  </si>
  <si>
    <t>МВт∙ч</t>
  </si>
  <si>
    <t>Справочно:
Цена покупки электрической энергии сетевой организацией в целях компенсации технологического расхода электрической энергии</t>
  </si>
  <si>
    <t>руб/МВт*ч</t>
  </si>
  <si>
    <t>IV</t>
  </si>
  <si>
    <t>Натуральные (количественные) показатели, используемые при определении структуры и объемов затрат на оказание услуг по передаче электрической энергии сетевыми организациями</t>
  </si>
  <si>
    <t>общее количество точек подключения на конец года</t>
  </si>
  <si>
    <t>шт.</t>
  </si>
  <si>
    <t>2</t>
  </si>
  <si>
    <t>Трансформаторная мощность подстанций, всего</t>
  </si>
  <si>
    <t>МВа</t>
  </si>
  <si>
    <t>2.1</t>
  </si>
  <si>
    <t>ВН</t>
  </si>
  <si>
    <t>2.2.</t>
  </si>
  <si>
    <t>СН-1</t>
  </si>
  <si>
    <t>2.3.</t>
  </si>
  <si>
    <t>СН-2</t>
  </si>
  <si>
    <t>3</t>
  </si>
  <si>
    <t>Количество условных единиц по линиям электропередач, всего, в том числе:</t>
  </si>
  <si>
    <t>у.е.</t>
  </si>
  <si>
    <t>3.1</t>
  </si>
  <si>
    <t>в том числе количество условных единиц по линиям электропередач на ВН уровне напряжения</t>
  </si>
  <si>
    <t>3.2</t>
  </si>
  <si>
    <t>в том числе количество условных единиц по линиям электропередач на СН-1 уровне напряжения</t>
  </si>
  <si>
    <t>3.3</t>
  </si>
  <si>
    <t>в том числе количество условных единиц по линиям электропередач на СН-2 уровне напряжения</t>
  </si>
  <si>
    <t>3.4</t>
  </si>
  <si>
    <t>в том числе количество условных единиц по линиям электропередач на НН уровне напряжения</t>
  </si>
  <si>
    <t>4</t>
  </si>
  <si>
    <t>Количество условных единиц по подстанциям, всего, в том числе:</t>
  </si>
  <si>
    <t>4.1</t>
  </si>
  <si>
    <t>в том числе Количество условных единиц по подстанциям на ВН уровне напряжения</t>
  </si>
  <si>
    <t>4.2</t>
  </si>
  <si>
    <t>в том числе Количество условных единиц по подстанциям на СН-1 уровне напряжения</t>
  </si>
  <si>
    <t>4.3</t>
  </si>
  <si>
    <t>5</t>
  </si>
  <si>
    <t>Длина линий электропередач, всего, в том числе:</t>
  </si>
  <si>
    <t>км</t>
  </si>
  <si>
    <t>5.1</t>
  </si>
  <si>
    <t>в том числе длина линий электропередач на ВН уровне напряжения</t>
  </si>
  <si>
    <t>5.2</t>
  </si>
  <si>
    <t>в том числе длина линий электропередач на СН-1 уровне напряжения</t>
  </si>
  <si>
    <t>5.3</t>
  </si>
  <si>
    <t>в том числе длина линий электропередач на СН-2 уровне напряжения</t>
  </si>
  <si>
    <t>5.4</t>
  </si>
  <si>
    <t>в том числе длина линий электропередач на НН уровне напряжения</t>
  </si>
  <si>
    <t>6</t>
  </si>
  <si>
    <t>%</t>
  </si>
  <si>
    <t>7</t>
  </si>
  <si>
    <t>Ввод в эксплуатацию новых объектов электросетевого комплекса на конец года</t>
  </si>
  <si>
    <t>7.1</t>
  </si>
  <si>
    <t>в том числе за счет платы за технологическое присоединение</t>
  </si>
  <si>
    <t>8</t>
  </si>
  <si>
    <t>норматив технологического расхода (потерь) электрической энергии, установленный Минэнерго России</t>
  </si>
  <si>
    <t>в том числе Количество условных единиц по подстанциям на СН-2 уровне напряжения</t>
  </si>
  <si>
    <t>Службой по тарифам не учтены расходы на страхование в эк. обоснованном размере</t>
  </si>
  <si>
    <t>Службой по тарифам не учтены расходы из прибыли в эк. обоснованном размере</t>
  </si>
  <si>
    <t>775050001</t>
  </si>
  <si>
    <t>Службой по тарифам не учтены расходы по статье в эк. обоснованном размере</t>
  </si>
  <si>
    <t>Доля кабельных линий электропередач (по у.е.)</t>
  </si>
  <si>
    <t>не выделено в экспертном заключении</t>
  </si>
  <si>
    <t>Службой по тарифам не учтены расходы в эк. обоснованном размере</t>
  </si>
  <si>
    <t>По факту начисления налога на прибыль за отчетный период</t>
  </si>
  <si>
    <t>Средства, подлежащие дополнительному учету по результатам вступивших в законную силу решений суда, решений ФАС России, принятых по итогам рассмотрения разногласий или досудебного урегулирования споров, решения ФСТ России об отмене решения регулирующего органа, принятого им с превышением полномочий (предписания)</t>
  </si>
  <si>
    <t>н/д</t>
  </si>
  <si>
    <t>Экономия вызвана сокращением размера кредитного портфеля и снижением процентных ставок</t>
  </si>
  <si>
    <t>Возникновение дополнительных экономически обоснованных расходов связанных с предотвращением распространения COVID</t>
  </si>
  <si>
    <t>Сокращение работ разъездного характера и командировок в связи с ограничениями связанными с COVID</t>
  </si>
  <si>
    <t>Увеличение объема отходов в связи с проведением аварийных ремонтных и восстановительных работ (в т.ч. Тулун)</t>
  </si>
  <si>
    <t>Отклонение вызвано экономией  в связи с проведением антикризисных мероприятий</t>
  </si>
  <si>
    <t>Отклонение вызвано экономией  в связи с проведением антикризисных мероприятий и снижением объемов услуг по передаче э/э по сетям ФСК (изменение направление сальдо-переток э/э)</t>
  </si>
  <si>
    <t>Прочие услуги сторонних организаций (в т.ч. расходы на оплату услуг ПАО "ФСК ЕЭС")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</si>
</sst>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-* #,##0.00_-;\-* #,##0.00_-;_-* &quot;-&quot;??_-;_-@_-"/>
    <numFmt numFmtId="164" formatCode="_-* #,##0_р_._-;\-* #,##0_р_._-;_-* &quot;-&quot;??_р_._-;_-@_-"/>
    <numFmt numFmtId="165" formatCode="_-* #,##0.00_р_._-;\-* #,##0.00_р_._-;_-* &quot;-&quot;??_р_._-;_-@_-"/>
    <numFmt numFmtId="166" formatCode="#,##0_р_."/>
    <numFmt numFmtId="167" formatCode="#,##0.00_р_."/>
    <numFmt numFmtId="168" formatCode="0.0%"/>
    <numFmt numFmtId="169" formatCode="_(* #,##0.00_);_(* \(#,##0.00\);_(* &quot;-&quot;??_);_(@_)"/>
    <numFmt numFmtId="170" formatCode="_-* #,##0_-;\-* #,##0_-;_-* &quot;-&quot;??_-;_-@_-"/>
  </numFmts>
  <fonts count="9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u/>
      <sz val="10"/>
      <name val="Arial"/>
      <family val="2"/>
      <charset val="204"/>
    </font>
    <font>
      <u/>
      <sz val="10"/>
      <name val="Arial"/>
      <family val="2"/>
      <charset val="204"/>
    </font>
    <font>
      <sz val="10"/>
      <name val="Arial Cyr"/>
      <charset val="204"/>
    </font>
    <font>
      <b/>
      <i/>
      <sz val="10"/>
      <name val="Arial"/>
      <family val="2"/>
      <charset val="204"/>
    </font>
    <font>
      <sz val="9"/>
      <name val="Arial"/>
      <family val="2"/>
      <charset val="204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5" fillId="0" borderId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9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63">
    <xf numFmtId="0" fontId="0" fillId="0" borderId="0" xfId="0"/>
    <xf numFmtId="0" fontId="1" fillId="0" borderId="1" xfId="1" applyFont="1" applyFill="1" applyBorder="1" applyAlignment="1">
      <alignment horizontal="left" vertical="center" wrapText="1" indent="2"/>
    </xf>
    <xf numFmtId="0" fontId="1" fillId="0" borderId="1" xfId="1" applyFont="1" applyFill="1" applyBorder="1" applyAlignment="1">
      <alignment horizontal="center" vertical="center" wrapText="1"/>
    </xf>
    <xf numFmtId="3" fontId="1" fillId="0" borderId="1" xfId="1" applyNumberFormat="1" applyFont="1" applyFill="1" applyBorder="1" applyAlignment="1">
      <alignment horizontal="center" vertical="center"/>
    </xf>
    <xf numFmtId="3" fontId="1" fillId="0" borderId="3" xfId="0" applyNumberFormat="1" applyFont="1" applyFill="1" applyBorder="1" applyAlignment="1">
      <alignment horizontal="center" vertical="center"/>
    </xf>
    <xf numFmtId="4" fontId="1" fillId="0" borderId="3" xfId="0" applyNumberFormat="1" applyFont="1" applyFill="1" applyBorder="1" applyAlignment="1">
      <alignment horizontal="center" vertical="center"/>
    </xf>
    <xf numFmtId="168" fontId="1" fillId="0" borderId="3" xfId="2" applyNumberFormat="1" applyFont="1" applyFill="1" applyBorder="1" applyAlignment="1">
      <alignment horizontal="center" vertical="center"/>
    </xf>
    <xf numFmtId="0" fontId="1" fillId="0" borderId="1" xfId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0" fontId="7" fillId="0" borderId="1" xfId="1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1" fillId="0" borderId="1" xfId="1" applyFont="1" applyFill="1" applyBorder="1" applyAlignment="1">
      <alignment vertical="center" wrapText="1"/>
    </xf>
    <xf numFmtId="0" fontId="1" fillId="0" borderId="0" xfId="1" applyFont="1" applyFill="1"/>
    <xf numFmtId="0" fontId="1" fillId="0" borderId="0" xfId="1" applyFont="1" applyFill="1" applyAlignment="1">
      <alignment horizontal="center"/>
    </xf>
    <xf numFmtId="0" fontId="1" fillId="0" borderId="0" xfId="1" applyFont="1" applyFill="1" applyAlignment="1">
      <alignment horizontal="right"/>
    </xf>
    <xf numFmtId="9" fontId="1" fillId="0" borderId="0" xfId="2" applyFont="1" applyFill="1" applyAlignment="1">
      <alignment vertical="center"/>
    </xf>
    <xf numFmtId="0" fontId="2" fillId="0" borderId="0" xfId="1" applyFont="1" applyFill="1" applyAlignment="1"/>
    <xf numFmtId="0" fontId="2" fillId="0" borderId="0" xfId="1" applyFont="1" applyFill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1" fillId="0" borderId="0" xfId="1" applyFont="1" applyFill="1" applyBorder="1" applyAlignment="1">
      <alignment horizontal="center"/>
    </xf>
    <xf numFmtId="0" fontId="1" fillId="0" borderId="0" xfId="1" applyFont="1" applyFill="1" applyBorder="1" applyAlignment="1"/>
    <xf numFmtId="49" fontId="4" fillId="0" borderId="0" xfId="1" applyNumberFormat="1" applyFont="1" applyFill="1" applyBorder="1" applyAlignment="1">
      <alignment horizontal="center"/>
    </xf>
    <xf numFmtId="164" fontId="1" fillId="0" borderId="0" xfId="1" applyNumberFormat="1" applyFont="1" applyFill="1" applyAlignment="1">
      <alignment horizontal="center"/>
    </xf>
    <xf numFmtId="49" fontId="1" fillId="0" borderId="1" xfId="1" applyNumberFormat="1" applyFont="1" applyFill="1" applyBorder="1" applyAlignment="1">
      <alignment horizontal="center" vertical="center"/>
    </xf>
    <xf numFmtId="0" fontId="1" fillId="0" borderId="1" xfId="1" applyFont="1" applyFill="1" applyBorder="1" applyAlignment="1">
      <alignment horizontal="left" vertical="center" wrapText="1"/>
    </xf>
    <xf numFmtId="164" fontId="1" fillId="0" borderId="1" xfId="1" applyNumberFormat="1" applyFont="1" applyFill="1" applyBorder="1" applyAlignment="1">
      <alignment horizontal="center" vertical="center"/>
    </xf>
    <xf numFmtId="0" fontId="1" fillId="0" borderId="0" xfId="1" applyFont="1" applyFill="1" applyAlignment="1">
      <alignment horizontal="center" vertical="center" wrapText="1"/>
    </xf>
    <xf numFmtId="0" fontId="2" fillId="0" borderId="0" xfId="1" applyFont="1" applyFill="1" applyAlignment="1">
      <alignment horizontal="center" vertical="center" wrapText="1"/>
    </xf>
    <xf numFmtId="0" fontId="2" fillId="0" borderId="1" xfId="1" applyFont="1" applyFill="1" applyBorder="1" applyAlignment="1">
      <alignment horizontal="left" vertical="center" wrapText="1"/>
    </xf>
    <xf numFmtId="164" fontId="1" fillId="0" borderId="1" xfId="1" applyNumberFormat="1" applyFont="1" applyFill="1" applyBorder="1" applyAlignment="1">
      <alignment horizontal="center" vertical="center" wrapText="1"/>
    </xf>
    <xf numFmtId="170" fontId="2" fillId="0" borderId="1" xfId="5" applyNumberFormat="1" applyFont="1" applyFill="1" applyBorder="1" applyAlignment="1">
      <alignment vertical="center"/>
    </xf>
    <xf numFmtId="165" fontId="1" fillId="0" borderId="1" xfId="1" applyNumberFormat="1" applyFont="1" applyFill="1" applyBorder="1"/>
    <xf numFmtId="0" fontId="6" fillId="0" borderId="1" xfId="1" applyFont="1" applyFill="1" applyBorder="1" applyAlignment="1">
      <alignment horizontal="left" vertical="center" wrapText="1"/>
    </xf>
    <xf numFmtId="0" fontId="1" fillId="0" borderId="1" xfId="1" applyFont="1" applyFill="1" applyBorder="1" applyAlignment="1">
      <alignment horizontal="left" vertical="center" wrapText="1" indent="1"/>
    </xf>
    <xf numFmtId="166" fontId="1" fillId="0" borderId="1" xfId="1" applyNumberFormat="1" applyFont="1" applyFill="1" applyBorder="1" applyAlignment="1">
      <alignment horizontal="center" vertical="center" wrapText="1"/>
    </xf>
    <xf numFmtId="164" fontId="1" fillId="0" borderId="0" xfId="1" applyNumberFormat="1" applyFont="1" applyFill="1"/>
    <xf numFmtId="3" fontId="1" fillId="0" borderId="3" xfId="0" applyNumberFormat="1" applyFont="1" applyFill="1" applyBorder="1" applyAlignment="1">
      <alignment horizontal="center" vertical="center" wrapText="1"/>
    </xf>
    <xf numFmtId="164" fontId="1" fillId="0" borderId="1" xfId="3" applyNumberFormat="1" applyFont="1" applyFill="1" applyBorder="1" applyAlignment="1">
      <alignment horizontal="center" vertical="center"/>
    </xf>
    <xf numFmtId="164" fontId="1" fillId="0" borderId="1" xfId="3" applyNumberFormat="1" applyFont="1" applyFill="1" applyBorder="1" applyAlignment="1">
      <alignment horizontal="center" vertical="center" wrapText="1"/>
    </xf>
    <xf numFmtId="0" fontId="1" fillId="0" borderId="1" xfId="1" applyFont="1" applyFill="1" applyBorder="1" applyAlignment="1">
      <alignment horizontal="left" vertical="center" wrapText="1" indent="3"/>
    </xf>
    <xf numFmtId="0" fontId="7" fillId="0" borderId="2" xfId="1" applyFont="1" applyFill="1" applyBorder="1" applyAlignment="1">
      <alignment vertical="center" wrapText="1"/>
    </xf>
    <xf numFmtId="164" fontId="1" fillId="0" borderId="1" xfId="3" applyNumberFormat="1" applyFont="1" applyFill="1" applyBorder="1" applyAlignment="1">
      <alignment horizontal="right" vertical="center"/>
    </xf>
    <xf numFmtId="166" fontId="1" fillId="0" borderId="1" xfId="1" applyNumberFormat="1" applyFont="1" applyFill="1" applyBorder="1" applyAlignment="1">
      <alignment horizontal="center" vertical="center"/>
    </xf>
    <xf numFmtId="0" fontId="2" fillId="0" borderId="0" xfId="1" applyFont="1" applyFill="1" applyAlignment="1">
      <alignment horizontal="right" vertical="center"/>
    </xf>
    <xf numFmtId="3" fontId="2" fillId="0" borderId="0" xfId="1" applyNumberFormat="1" applyFont="1" applyFill="1" applyAlignment="1">
      <alignment vertical="center"/>
    </xf>
    <xf numFmtId="4" fontId="1" fillId="0" borderId="1" xfId="1" applyNumberFormat="1" applyFont="1" applyFill="1" applyBorder="1" applyAlignment="1">
      <alignment horizontal="center" vertical="center"/>
    </xf>
    <xf numFmtId="0" fontId="1" fillId="0" borderId="0" xfId="1" applyFont="1" applyFill="1" applyAlignment="1">
      <alignment horizontal="left" wrapText="1"/>
    </xf>
    <xf numFmtId="164" fontId="2" fillId="0" borderId="1" xfId="3" applyNumberFormat="1" applyFont="1" applyFill="1" applyBorder="1" applyAlignment="1">
      <alignment horizontal="right" vertical="center"/>
    </xf>
    <xf numFmtId="3" fontId="2" fillId="0" borderId="3" xfId="0" applyNumberFormat="1" applyFont="1" applyFill="1" applyBorder="1" applyAlignment="1">
      <alignment horizontal="center" vertical="center"/>
    </xf>
    <xf numFmtId="9" fontId="2" fillId="0" borderId="0" xfId="2" applyFont="1" applyFill="1" applyAlignment="1">
      <alignment vertical="center"/>
    </xf>
    <xf numFmtId="167" fontId="1" fillId="0" borderId="1" xfId="0" applyNumberFormat="1" applyFont="1" applyFill="1" applyBorder="1" applyAlignment="1">
      <alignment horizontal="right" vertical="center"/>
    </xf>
    <xf numFmtId="3" fontId="2" fillId="0" borderId="1" xfId="1" applyNumberFormat="1" applyFont="1" applyFill="1" applyBorder="1" applyAlignment="1">
      <alignment horizontal="center" vertical="center"/>
    </xf>
    <xf numFmtId="168" fontId="2" fillId="0" borderId="0" xfId="6" applyNumberFormat="1" applyFont="1" applyFill="1" applyAlignment="1">
      <alignment vertical="center"/>
    </xf>
    <xf numFmtId="9" fontId="1" fillId="0" borderId="4" xfId="2" applyFont="1" applyFill="1" applyBorder="1" applyAlignment="1">
      <alignment horizontal="right" vertical="center"/>
    </xf>
    <xf numFmtId="0" fontId="1" fillId="0" borderId="0" xfId="1" applyFont="1" applyFill="1" applyAlignment="1">
      <alignment wrapText="1"/>
    </xf>
    <xf numFmtId="49" fontId="1" fillId="0" borderId="0" xfId="1" applyNumberFormat="1" applyFont="1" applyFill="1" applyBorder="1" applyAlignment="1">
      <alignment horizontal="left" vertical="center"/>
    </xf>
    <xf numFmtId="0" fontId="2" fillId="0" borderId="0" xfId="1" applyFont="1" applyFill="1" applyAlignment="1">
      <alignment horizontal="center" vertical="center" wrapText="1"/>
    </xf>
    <xf numFmtId="0" fontId="1" fillId="0" borderId="5" xfId="1" applyFont="1" applyFill="1" applyBorder="1" applyAlignment="1">
      <alignment horizontal="center" vertical="center" wrapText="1"/>
    </xf>
    <xf numFmtId="0" fontId="1" fillId="0" borderId="6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/>
    </xf>
    <xf numFmtId="0" fontId="2" fillId="0" borderId="7" xfId="1" applyFont="1" applyFill="1" applyBorder="1" applyAlignment="1">
      <alignment horizontal="center" vertical="center"/>
    </xf>
    <xf numFmtId="0" fontId="7" fillId="0" borderId="5" xfId="1" applyFont="1" applyFill="1" applyBorder="1" applyAlignment="1">
      <alignment vertical="center" wrapText="1"/>
    </xf>
    <xf numFmtId="0" fontId="7" fillId="0" borderId="6" xfId="1" applyFont="1" applyFill="1" applyBorder="1" applyAlignment="1">
      <alignment vertical="center" wrapText="1"/>
    </xf>
  </cellXfs>
  <cellStyles count="7">
    <cellStyle name="Обычный" xfId="0" builtinId="0"/>
    <cellStyle name="Обычный 2" xfId="1"/>
    <cellStyle name="Процентный" xfId="6" builtinId="5"/>
    <cellStyle name="Процентный 2" xfId="2"/>
    <cellStyle name="Финансовый" xfId="5" builtinId="3"/>
    <cellStyle name="Финансовый 2" xfId="3"/>
    <cellStyle name="Финансовый 2 2" xfId="4"/>
  </cellStyles>
  <dxfs count="0"/>
  <tableStyles count="0" defaultTableStyle="TableStyleMedium2" defaultPivotStyle="PivotStyleLight16"/>
  <colors>
    <mruColors>
      <color rgb="FFFFFFCC"/>
      <color rgb="FFCCFFCC"/>
      <color rgb="FF0000FF"/>
      <color rgb="FFFFFF99"/>
      <color rgb="FF0066FF"/>
      <color rgb="FF3399FF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ishniakov_AV/Desktop/&#1055;&#1088;&#1080;&#1082;&#1072;&#1079;&#1099;%20&#1085;&#1072;%202020/&#1091;&#1090;&#1074;.%202020/&#1091;&#1090;&#1074;/&#1053;&#1042;&#1042;%20&#1048;&#1069;&#1057;&#1050;%202020%20&#1085;&#1072;%20&#1086;&#1079;&#1085;&#1072;&#1082;&#1086;&#1084;&#1083;&#1077;&#1085;&#1080;&#1077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ishniakov_AV/Desktop/&#1060;&#1072;&#1082;&#1090;%202020/&#1054;&#1058;_&#1056;&#1072;&#1089;&#1093;&#1086;&#1076;&#1099;%20&#1080;&#1079;%20&#1089;&#1077;&#1073;&#1077;&#1089;&#1090;&#1086;&#1080;&#1084;&#1086;&#1089;&#1090;&#1080;%20&#1079;&#1072;%202020%20&#1075;&#1086;&#1076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ishniakov_AV/Desktop/&#1060;&#1072;&#1082;&#1090;%202020/___&#1054;&#1090;&#1095;&#1077;&#1090;%20&#1048;&#1069;&#1057;&#1050;%20_2020%20%20%2031_%2003_202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oskoboynikova_ns/Desktop/&#1074;&#1099;&#1087;&#1072;&#1076;&#1072;&#1102;&#1097;&#1080;&#1077;%202019/&#1058;&#1055;%20&#1090;&#1086;&#1074;&#1072;&#1088;&#1082;&#1072;%202016-2019_&#1043;&#1086;&#1083;&#1086;&#1074;&#1080;&#1085;&#1072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ishniakov_AV/Desktop/&#1060;&#1072;&#1082;&#1090;%202020/&#1042;&#1099;&#1087;&#1072;&#1076;&#1072;&#1102;&#1097;&#1080;&#1077;%202020%20_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мета"/>
      <sheetName val="Разные услуги сторонних орг-ций"/>
      <sheetName val="коррек-ка 2018"/>
      <sheetName val="ФСК 2020"/>
    </sheetNames>
    <sheetDataSet>
      <sheetData sheetId="0" refreshError="1">
        <row r="4">
          <cell r="K4">
            <v>3458293.8576002219</v>
          </cell>
        </row>
        <row r="6">
          <cell r="K6">
            <v>373259.32834297948</v>
          </cell>
        </row>
        <row r="16">
          <cell r="K16">
            <v>298649.51248813199</v>
          </cell>
        </row>
        <row r="19">
          <cell r="K19">
            <v>2156641.6</v>
          </cell>
        </row>
        <row r="21">
          <cell r="K21">
            <v>4509.5971989170484</v>
          </cell>
        </row>
        <row r="22">
          <cell r="K22">
            <v>501127.06916795322</v>
          </cell>
        </row>
        <row r="23">
          <cell r="K23">
            <v>130083.20624999999</v>
          </cell>
        </row>
        <row r="24">
          <cell r="K24">
            <v>320.11334598755838</v>
          </cell>
        </row>
        <row r="26">
          <cell r="K26">
            <v>127515.51204</v>
          </cell>
        </row>
        <row r="27">
          <cell r="K27">
            <v>6047.7232800000002</v>
          </cell>
        </row>
        <row r="31">
          <cell r="K31">
            <v>97641.315102239954</v>
          </cell>
        </row>
        <row r="32">
          <cell r="K32">
            <v>18702.86463</v>
          </cell>
        </row>
        <row r="35">
          <cell r="K35">
            <v>17681.610359999999</v>
          </cell>
        </row>
        <row r="37">
          <cell r="K37">
            <v>19973.625831878966</v>
          </cell>
        </row>
        <row r="50">
          <cell r="K50">
            <v>26465.435300000001</v>
          </cell>
        </row>
        <row r="79">
          <cell r="K79">
            <v>96578</v>
          </cell>
        </row>
        <row r="80">
          <cell r="K80">
            <v>628056.02179999999</v>
          </cell>
        </row>
        <row r="81">
          <cell r="K81">
            <v>5473847.1275559887</v>
          </cell>
        </row>
        <row r="83">
          <cell r="K83">
            <v>288780.17428000004</v>
          </cell>
        </row>
        <row r="84">
          <cell r="K84">
            <v>26547.544567504898</v>
          </cell>
        </row>
        <row r="85">
          <cell r="K85">
            <v>12</v>
          </cell>
        </row>
        <row r="86">
          <cell r="K86">
            <v>37581.95406287277</v>
          </cell>
        </row>
        <row r="87">
          <cell r="K87">
            <v>3336.89984</v>
          </cell>
        </row>
        <row r="88">
          <cell r="K88">
            <v>20.466301194029857</v>
          </cell>
        </row>
        <row r="89">
          <cell r="K89">
            <v>12923.2</v>
          </cell>
        </row>
        <row r="90">
          <cell r="K90">
            <v>166800.32146892656</v>
          </cell>
        </row>
        <row r="91">
          <cell r="K91">
            <v>34970.559999999998</v>
          </cell>
        </row>
        <row r="97">
          <cell r="K97">
            <v>247174</v>
          </cell>
        </row>
        <row r="98">
          <cell r="K98">
            <v>653369</v>
          </cell>
        </row>
        <row r="99">
          <cell r="K99">
            <v>80405.152961274871</v>
          </cell>
        </row>
        <row r="100">
          <cell r="K100">
            <v>149900.55859999999</v>
          </cell>
        </row>
        <row r="106">
          <cell r="K106">
            <v>2282995.0330264345</v>
          </cell>
        </row>
        <row r="111">
          <cell r="K111">
            <v>-2142343.6567796604</v>
          </cell>
        </row>
        <row r="114">
          <cell r="K114">
            <v>3892969.9872862678</v>
          </cell>
        </row>
        <row r="128">
          <cell r="K128">
            <v>228456.2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"/>
      <sheetName val="передача"/>
      <sheetName val="тех.прис"/>
      <sheetName val="проч.прод."/>
      <sheetName val="аренда земли филиалы"/>
      <sheetName val="Калькуляция"/>
      <sheetName val="Привязка к БУ"/>
      <sheetName val="20 счет"/>
      <sheetName val="25 сч"/>
      <sheetName val="26 сч"/>
    </sheetNames>
    <sheetDataSet>
      <sheetData sheetId="0" refreshError="1"/>
      <sheetData sheetId="1" refreshError="1">
        <row r="5">
          <cell r="C5">
            <v>421839</v>
          </cell>
        </row>
        <row r="7">
          <cell r="C7">
            <v>198099</v>
          </cell>
        </row>
        <row r="15">
          <cell r="C15">
            <v>233852</v>
          </cell>
        </row>
        <row r="19">
          <cell r="C19">
            <v>85757</v>
          </cell>
        </row>
        <row r="20">
          <cell r="C20">
            <v>2145153.5</v>
          </cell>
        </row>
        <row r="21">
          <cell r="C21">
            <v>634425</v>
          </cell>
        </row>
        <row r="22">
          <cell r="C22">
            <v>5561713</v>
          </cell>
        </row>
        <row r="23">
          <cell r="C23">
            <v>913550.5</v>
          </cell>
        </row>
        <row r="25">
          <cell r="C25">
            <v>171641</v>
          </cell>
        </row>
        <row r="28">
          <cell r="C28">
            <v>126906</v>
          </cell>
        </row>
        <row r="29">
          <cell r="C29">
            <v>2336</v>
          </cell>
        </row>
        <row r="30">
          <cell r="C30">
            <v>30336</v>
          </cell>
        </row>
        <row r="32">
          <cell r="C32">
            <v>157092</v>
          </cell>
        </row>
        <row r="33">
          <cell r="C33">
            <v>4730</v>
          </cell>
        </row>
        <row r="54">
          <cell r="C54">
            <v>12117</v>
          </cell>
        </row>
        <row r="57">
          <cell r="C57">
            <v>17333</v>
          </cell>
        </row>
        <row r="59">
          <cell r="C59">
            <v>32099</v>
          </cell>
        </row>
        <row r="61">
          <cell r="C61">
            <v>180</v>
          </cell>
        </row>
        <row r="62">
          <cell r="C62">
            <v>42209</v>
          </cell>
        </row>
        <row r="63">
          <cell r="C63">
            <v>3383</v>
          </cell>
        </row>
        <row r="77">
          <cell r="C77">
            <v>8</v>
          </cell>
        </row>
        <row r="81">
          <cell r="C81">
            <v>55032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ожение 6"/>
      <sheetName val=" стр.2"/>
      <sheetName val="стр.3"/>
      <sheetName val="стр.4"/>
      <sheetName val="Таб П1.21"/>
    </sheetNames>
    <sheetDataSet>
      <sheetData sheetId="0" refreshError="1">
        <row r="9">
          <cell r="D9">
            <v>17742.963455999998</v>
          </cell>
        </row>
        <row r="37">
          <cell r="D37">
            <v>45656.414000000004</v>
          </cell>
        </row>
        <row r="39">
          <cell r="D39">
            <v>804.98</v>
          </cell>
        </row>
        <row r="40">
          <cell r="D40">
            <v>29122</v>
          </cell>
        </row>
        <row r="56">
          <cell r="D56">
            <v>95464</v>
          </cell>
        </row>
        <row r="57">
          <cell r="D57">
            <v>632371.68999999994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>
        <row r="4">
          <cell r="E4">
            <v>4973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Д 2020"/>
      <sheetName val="энергия"/>
      <sheetName val="энергия по поставщикам"/>
      <sheetName val="20 счет_энергия"/>
      <sheetName val="Аренда"/>
      <sheetName val="Подготовка кадров"/>
      <sheetName val="ФСК факт 2020"/>
      <sheetName val="Услуги ТСО"/>
      <sheetName val="ФСК суды"/>
      <sheetName val="Страхование"/>
      <sheetName val="%"/>
      <sheetName val="Потери 2020"/>
      <sheetName val="Потери по 98"/>
      <sheetName val="Товарка 2020"/>
      <sheetName val="Товарка ОПП 202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4">
          <cell r="P4">
            <v>2965146325.9999986</v>
          </cell>
        </row>
        <row r="5">
          <cell r="P5">
            <v>5050885712.6100006</v>
          </cell>
        </row>
      </sheetData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6"/>
  <sheetViews>
    <sheetView tabSelected="1" view="pageBreakPreview" zoomScale="70" zoomScaleNormal="100" zoomScaleSheetLayoutView="70" workbookViewId="0">
      <selection activeCell="F71" sqref="F71"/>
    </sheetView>
  </sheetViews>
  <sheetFormatPr defaultRowHeight="12.75" outlineLevelRow="1" x14ac:dyDescent="0.2"/>
  <cols>
    <col min="1" max="1" width="8.7109375" style="12" customWidth="1"/>
    <col min="2" max="2" width="50.5703125" style="46" customWidth="1"/>
    <col min="3" max="3" width="11.140625" style="12" customWidth="1"/>
    <col min="4" max="4" width="14.7109375" style="12" customWidth="1"/>
    <col min="5" max="5" width="14.28515625" style="12" customWidth="1"/>
    <col min="6" max="6" width="35.7109375" style="12" customWidth="1"/>
    <col min="7" max="7" width="15" style="15" customWidth="1"/>
    <col min="8" max="8" width="14.28515625" style="12" customWidth="1"/>
    <col min="9" max="9" width="12.85546875" style="12" bestFit="1" customWidth="1"/>
    <col min="10" max="245" width="9.140625" style="12"/>
    <col min="246" max="246" width="8.7109375" style="12" customWidth="1"/>
    <col min="247" max="247" width="50.5703125" style="12" customWidth="1"/>
    <col min="248" max="248" width="9" style="12" customWidth="1"/>
    <col min="249" max="249" width="14.7109375" style="12" customWidth="1"/>
    <col min="250" max="250" width="14.28515625" style="12" customWidth="1"/>
    <col min="251" max="251" width="35.7109375" style="12" customWidth="1"/>
    <col min="252" max="252" width="9.140625" style="12"/>
    <col min="253" max="253" width="19.85546875" style="12" customWidth="1"/>
    <col min="254" max="254" width="15.85546875" style="12" customWidth="1"/>
    <col min="255" max="255" width="9.140625" style="12"/>
    <col min="256" max="256" width="10.5703125" style="12" bestFit="1" customWidth="1"/>
    <col min="257" max="501" width="9.140625" style="12"/>
    <col min="502" max="502" width="8.7109375" style="12" customWidth="1"/>
    <col min="503" max="503" width="50.5703125" style="12" customWidth="1"/>
    <col min="504" max="504" width="9" style="12" customWidth="1"/>
    <col min="505" max="505" width="14.7109375" style="12" customWidth="1"/>
    <col min="506" max="506" width="14.28515625" style="12" customWidth="1"/>
    <col min="507" max="507" width="35.7109375" style="12" customWidth="1"/>
    <col min="508" max="508" width="9.140625" style="12"/>
    <col min="509" max="509" width="19.85546875" style="12" customWidth="1"/>
    <col min="510" max="510" width="15.85546875" style="12" customWidth="1"/>
    <col min="511" max="511" width="9.140625" style="12"/>
    <col min="512" max="512" width="10.5703125" style="12" bestFit="1" customWidth="1"/>
    <col min="513" max="757" width="9.140625" style="12"/>
    <col min="758" max="758" width="8.7109375" style="12" customWidth="1"/>
    <col min="759" max="759" width="50.5703125" style="12" customWidth="1"/>
    <col min="760" max="760" width="9" style="12" customWidth="1"/>
    <col min="761" max="761" width="14.7109375" style="12" customWidth="1"/>
    <col min="762" max="762" width="14.28515625" style="12" customWidth="1"/>
    <col min="763" max="763" width="35.7109375" style="12" customWidth="1"/>
    <col min="764" max="764" width="9.140625" style="12"/>
    <col min="765" max="765" width="19.85546875" style="12" customWidth="1"/>
    <col min="766" max="766" width="15.85546875" style="12" customWidth="1"/>
    <col min="767" max="767" width="9.140625" style="12"/>
    <col min="768" max="768" width="10.5703125" style="12" bestFit="1" customWidth="1"/>
    <col min="769" max="1013" width="9.140625" style="12"/>
    <col min="1014" max="1014" width="8.7109375" style="12" customWidth="1"/>
    <col min="1015" max="1015" width="50.5703125" style="12" customWidth="1"/>
    <col min="1016" max="1016" width="9" style="12" customWidth="1"/>
    <col min="1017" max="1017" width="14.7109375" style="12" customWidth="1"/>
    <col min="1018" max="1018" width="14.28515625" style="12" customWidth="1"/>
    <col min="1019" max="1019" width="35.7109375" style="12" customWidth="1"/>
    <col min="1020" max="1020" width="9.140625" style="12"/>
    <col min="1021" max="1021" width="19.85546875" style="12" customWidth="1"/>
    <col min="1022" max="1022" width="15.85546875" style="12" customWidth="1"/>
    <col min="1023" max="1023" width="9.140625" style="12"/>
    <col min="1024" max="1024" width="10.5703125" style="12" bestFit="1" customWidth="1"/>
    <col min="1025" max="1269" width="9.140625" style="12"/>
    <col min="1270" max="1270" width="8.7109375" style="12" customWidth="1"/>
    <col min="1271" max="1271" width="50.5703125" style="12" customWidth="1"/>
    <col min="1272" max="1272" width="9" style="12" customWidth="1"/>
    <col min="1273" max="1273" width="14.7109375" style="12" customWidth="1"/>
    <col min="1274" max="1274" width="14.28515625" style="12" customWidth="1"/>
    <col min="1275" max="1275" width="35.7109375" style="12" customWidth="1"/>
    <col min="1276" max="1276" width="9.140625" style="12"/>
    <col min="1277" max="1277" width="19.85546875" style="12" customWidth="1"/>
    <col min="1278" max="1278" width="15.85546875" style="12" customWidth="1"/>
    <col min="1279" max="1279" width="9.140625" style="12"/>
    <col min="1280" max="1280" width="10.5703125" style="12" bestFit="1" customWidth="1"/>
    <col min="1281" max="1525" width="9.140625" style="12"/>
    <col min="1526" max="1526" width="8.7109375" style="12" customWidth="1"/>
    <col min="1527" max="1527" width="50.5703125" style="12" customWidth="1"/>
    <col min="1528" max="1528" width="9" style="12" customWidth="1"/>
    <col min="1529" max="1529" width="14.7109375" style="12" customWidth="1"/>
    <col min="1530" max="1530" width="14.28515625" style="12" customWidth="1"/>
    <col min="1531" max="1531" width="35.7109375" style="12" customWidth="1"/>
    <col min="1532" max="1532" width="9.140625" style="12"/>
    <col min="1533" max="1533" width="19.85546875" style="12" customWidth="1"/>
    <col min="1534" max="1534" width="15.85546875" style="12" customWidth="1"/>
    <col min="1535" max="1535" width="9.140625" style="12"/>
    <col min="1536" max="1536" width="10.5703125" style="12" bestFit="1" customWidth="1"/>
    <col min="1537" max="1781" width="9.140625" style="12"/>
    <col min="1782" max="1782" width="8.7109375" style="12" customWidth="1"/>
    <col min="1783" max="1783" width="50.5703125" style="12" customWidth="1"/>
    <col min="1784" max="1784" width="9" style="12" customWidth="1"/>
    <col min="1785" max="1785" width="14.7109375" style="12" customWidth="1"/>
    <col min="1786" max="1786" width="14.28515625" style="12" customWidth="1"/>
    <col min="1787" max="1787" width="35.7109375" style="12" customWidth="1"/>
    <col min="1788" max="1788" width="9.140625" style="12"/>
    <col min="1789" max="1789" width="19.85546875" style="12" customWidth="1"/>
    <col min="1790" max="1790" width="15.85546875" style="12" customWidth="1"/>
    <col min="1791" max="1791" width="9.140625" style="12"/>
    <col min="1792" max="1792" width="10.5703125" style="12" bestFit="1" customWidth="1"/>
    <col min="1793" max="2037" width="9.140625" style="12"/>
    <col min="2038" max="2038" width="8.7109375" style="12" customWidth="1"/>
    <col min="2039" max="2039" width="50.5703125" style="12" customWidth="1"/>
    <col min="2040" max="2040" width="9" style="12" customWidth="1"/>
    <col min="2041" max="2041" width="14.7109375" style="12" customWidth="1"/>
    <col min="2042" max="2042" width="14.28515625" style="12" customWidth="1"/>
    <col min="2043" max="2043" width="35.7109375" style="12" customWidth="1"/>
    <col min="2044" max="2044" width="9.140625" style="12"/>
    <col min="2045" max="2045" width="19.85546875" style="12" customWidth="1"/>
    <col min="2046" max="2046" width="15.85546875" style="12" customWidth="1"/>
    <col min="2047" max="2047" width="9.140625" style="12"/>
    <col min="2048" max="2048" width="10.5703125" style="12" bestFit="1" customWidth="1"/>
    <col min="2049" max="2293" width="9.140625" style="12"/>
    <col min="2294" max="2294" width="8.7109375" style="12" customWidth="1"/>
    <col min="2295" max="2295" width="50.5703125" style="12" customWidth="1"/>
    <col min="2296" max="2296" width="9" style="12" customWidth="1"/>
    <col min="2297" max="2297" width="14.7109375" style="12" customWidth="1"/>
    <col min="2298" max="2298" width="14.28515625" style="12" customWidth="1"/>
    <col min="2299" max="2299" width="35.7109375" style="12" customWidth="1"/>
    <col min="2300" max="2300" width="9.140625" style="12"/>
    <col min="2301" max="2301" width="19.85546875" style="12" customWidth="1"/>
    <col min="2302" max="2302" width="15.85546875" style="12" customWidth="1"/>
    <col min="2303" max="2303" width="9.140625" style="12"/>
    <col min="2304" max="2304" width="10.5703125" style="12" bestFit="1" customWidth="1"/>
    <col min="2305" max="2549" width="9.140625" style="12"/>
    <col min="2550" max="2550" width="8.7109375" style="12" customWidth="1"/>
    <col min="2551" max="2551" width="50.5703125" style="12" customWidth="1"/>
    <col min="2552" max="2552" width="9" style="12" customWidth="1"/>
    <col min="2553" max="2553" width="14.7109375" style="12" customWidth="1"/>
    <col min="2554" max="2554" width="14.28515625" style="12" customWidth="1"/>
    <col min="2555" max="2555" width="35.7109375" style="12" customWidth="1"/>
    <col min="2556" max="2556" width="9.140625" style="12"/>
    <col min="2557" max="2557" width="19.85546875" style="12" customWidth="1"/>
    <col min="2558" max="2558" width="15.85546875" style="12" customWidth="1"/>
    <col min="2559" max="2559" width="9.140625" style="12"/>
    <col min="2560" max="2560" width="10.5703125" style="12" bestFit="1" customWidth="1"/>
    <col min="2561" max="2805" width="9.140625" style="12"/>
    <col min="2806" max="2806" width="8.7109375" style="12" customWidth="1"/>
    <col min="2807" max="2807" width="50.5703125" style="12" customWidth="1"/>
    <col min="2808" max="2808" width="9" style="12" customWidth="1"/>
    <col min="2809" max="2809" width="14.7109375" style="12" customWidth="1"/>
    <col min="2810" max="2810" width="14.28515625" style="12" customWidth="1"/>
    <col min="2811" max="2811" width="35.7109375" style="12" customWidth="1"/>
    <col min="2812" max="2812" width="9.140625" style="12"/>
    <col min="2813" max="2813" width="19.85546875" style="12" customWidth="1"/>
    <col min="2814" max="2814" width="15.85546875" style="12" customWidth="1"/>
    <col min="2815" max="2815" width="9.140625" style="12"/>
    <col min="2816" max="2816" width="10.5703125" style="12" bestFit="1" customWidth="1"/>
    <col min="2817" max="3061" width="9.140625" style="12"/>
    <col min="3062" max="3062" width="8.7109375" style="12" customWidth="1"/>
    <col min="3063" max="3063" width="50.5703125" style="12" customWidth="1"/>
    <col min="3064" max="3064" width="9" style="12" customWidth="1"/>
    <col min="3065" max="3065" width="14.7109375" style="12" customWidth="1"/>
    <col min="3066" max="3066" width="14.28515625" style="12" customWidth="1"/>
    <col min="3067" max="3067" width="35.7109375" style="12" customWidth="1"/>
    <col min="3068" max="3068" width="9.140625" style="12"/>
    <col min="3069" max="3069" width="19.85546875" style="12" customWidth="1"/>
    <col min="3070" max="3070" width="15.85546875" style="12" customWidth="1"/>
    <col min="3071" max="3071" width="9.140625" style="12"/>
    <col min="3072" max="3072" width="10.5703125" style="12" bestFit="1" customWidth="1"/>
    <col min="3073" max="3317" width="9.140625" style="12"/>
    <col min="3318" max="3318" width="8.7109375" style="12" customWidth="1"/>
    <col min="3319" max="3319" width="50.5703125" style="12" customWidth="1"/>
    <col min="3320" max="3320" width="9" style="12" customWidth="1"/>
    <col min="3321" max="3321" width="14.7109375" style="12" customWidth="1"/>
    <col min="3322" max="3322" width="14.28515625" style="12" customWidth="1"/>
    <col min="3323" max="3323" width="35.7109375" style="12" customWidth="1"/>
    <col min="3324" max="3324" width="9.140625" style="12"/>
    <col min="3325" max="3325" width="19.85546875" style="12" customWidth="1"/>
    <col min="3326" max="3326" width="15.85546875" style="12" customWidth="1"/>
    <col min="3327" max="3327" width="9.140625" style="12"/>
    <col min="3328" max="3328" width="10.5703125" style="12" bestFit="1" customWidth="1"/>
    <col min="3329" max="3573" width="9.140625" style="12"/>
    <col min="3574" max="3574" width="8.7109375" style="12" customWidth="1"/>
    <col min="3575" max="3575" width="50.5703125" style="12" customWidth="1"/>
    <col min="3576" max="3576" width="9" style="12" customWidth="1"/>
    <col min="3577" max="3577" width="14.7109375" style="12" customWidth="1"/>
    <col min="3578" max="3578" width="14.28515625" style="12" customWidth="1"/>
    <col min="3579" max="3579" width="35.7109375" style="12" customWidth="1"/>
    <col min="3580" max="3580" width="9.140625" style="12"/>
    <col min="3581" max="3581" width="19.85546875" style="12" customWidth="1"/>
    <col min="3582" max="3582" width="15.85546875" style="12" customWidth="1"/>
    <col min="3583" max="3583" width="9.140625" style="12"/>
    <col min="3584" max="3584" width="10.5703125" style="12" bestFit="1" customWidth="1"/>
    <col min="3585" max="3829" width="9.140625" style="12"/>
    <col min="3830" max="3830" width="8.7109375" style="12" customWidth="1"/>
    <col min="3831" max="3831" width="50.5703125" style="12" customWidth="1"/>
    <col min="3832" max="3832" width="9" style="12" customWidth="1"/>
    <col min="3833" max="3833" width="14.7109375" style="12" customWidth="1"/>
    <col min="3834" max="3834" width="14.28515625" style="12" customWidth="1"/>
    <col min="3835" max="3835" width="35.7109375" style="12" customWidth="1"/>
    <col min="3836" max="3836" width="9.140625" style="12"/>
    <col min="3837" max="3837" width="19.85546875" style="12" customWidth="1"/>
    <col min="3838" max="3838" width="15.85546875" style="12" customWidth="1"/>
    <col min="3839" max="3839" width="9.140625" style="12"/>
    <col min="3840" max="3840" width="10.5703125" style="12" bestFit="1" customWidth="1"/>
    <col min="3841" max="4085" width="9.140625" style="12"/>
    <col min="4086" max="4086" width="8.7109375" style="12" customWidth="1"/>
    <col min="4087" max="4087" width="50.5703125" style="12" customWidth="1"/>
    <col min="4088" max="4088" width="9" style="12" customWidth="1"/>
    <col min="4089" max="4089" width="14.7109375" style="12" customWidth="1"/>
    <col min="4090" max="4090" width="14.28515625" style="12" customWidth="1"/>
    <col min="4091" max="4091" width="35.7109375" style="12" customWidth="1"/>
    <col min="4092" max="4092" width="9.140625" style="12"/>
    <col min="4093" max="4093" width="19.85546875" style="12" customWidth="1"/>
    <col min="4094" max="4094" width="15.85546875" style="12" customWidth="1"/>
    <col min="4095" max="4095" width="9.140625" style="12"/>
    <col min="4096" max="4096" width="10.5703125" style="12" bestFit="1" customWidth="1"/>
    <col min="4097" max="4341" width="9.140625" style="12"/>
    <col min="4342" max="4342" width="8.7109375" style="12" customWidth="1"/>
    <col min="4343" max="4343" width="50.5703125" style="12" customWidth="1"/>
    <col min="4344" max="4344" width="9" style="12" customWidth="1"/>
    <col min="4345" max="4345" width="14.7109375" style="12" customWidth="1"/>
    <col min="4346" max="4346" width="14.28515625" style="12" customWidth="1"/>
    <col min="4347" max="4347" width="35.7109375" style="12" customWidth="1"/>
    <col min="4348" max="4348" width="9.140625" style="12"/>
    <col min="4349" max="4349" width="19.85546875" style="12" customWidth="1"/>
    <col min="4350" max="4350" width="15.85546875" style="12" customWidth="1"/>
    <col min="4351" max="4351" width="9.140625" style="12"/>
    <col min="4352" max="4352" width="10.5703125" style="12" bestFit="1" customWidth="1"/>
    <col min="4353" max="4597" width="9.140625" style="12"/>
    <col min="4598" max="4598" width="8.7109375" style="12" customWidth="1"/>
    <col min="4599" max="4599" width="50.5703125" style="12" customWidth="1"/>
    <col min="4600" max="4600" width="9" style="12" customWidth="1"/>
    <col min="4601" max="4601" width="14.7109375" style="12" customWidth="1"/>
    <col min="4602" max="4602" width="14.28515625" style="12" customWidth="1"/>
    <col min="4603" max="4603" width="35.7109375" style="12" customWidth="1"/>
    <col min="4604" max="4604" width="9.140625" style="12"/>
    <col min="4605" max="4605" width="19.85546875" style="12" customWidth="1"/>
    <col min="4606" max="4606" width="15.85546875" style="12" customWidth="1"/>
    <col min="4607" max="4607" width="9.140625" style="12"/>
    <col min="4608" max="4608" width="10.5703125" style="12" bestFit="1" customWidth="1"/>
    <col min="4609" max="4853" width="9.140625" style="12"/>
    <col min="4854" max="4854" width="8.7109375" style="12" customWidth="1"/>
    <col min="4855" max="4855" width="50.5703125" style="12" customWidth="1"/>
    <col min="4856" max="4856" width="9" style="12" customWidth="1"/>
    <col min="4857" max="4857" width="14.7109375" style="12" customWidth="1"/>
    <col min="4858" max="4858" width="14.28515625" style="12" customWidth="1"/>
    <col min="4859" max="4859" width="35.7109375" style="12" customWidth="1"/>
    <col min="4860" max="4860" width="9.140625" style="12"/>
    <col min="4861" max="4861" width="19.85546875" style="12" customWidth="1"/>
    <col min="4862" max="4862" width="15.85546875" style="12" customWidth="1"/>
    <col min="4863" max="4863" width="9.140625" style="12"/>
    <col min="4864" max="4864" width="10.5703125" style="12" bestFit="1" customWidth="1"/>
    <col min="4865" max="5109" width="9.140625" style="12"/>
    <col min="5110" max="5110" width="8.7109375" style="12" customWidth="1"/>
    <col min="5111" max="5111" width="50.5703125" style="12" customWidth="1"/>
    <col min="5112" max="5112" width="9" style="12" customWidth="1"/>
    <col min="5113" max="5113" width="14.7109375" style="12" customWidth="1"/>
    <col min="5114" max="5114" width="14.28515625" style="12" customWidth="1"/>
    <col min="5115" max="5115" width="35.7109375" style="12" customWidth="1"/>
    <col min="5116" max="5116" width="9.140625" style="12"/>
    <col min="5117" max="5117" width="19.85546875" style="12" customWidth="1"/>
    <col min="5118" max="5118" width="15.85546875" style="12" customWidth="1"/>
    <col min="5119" max="5119" width="9.140625" style="12"/>
    <col min="5120" max="5120" width="10.5703125" style="12" bestFit="1" customWidth="1"/>
    <col min="5121" max="5365" width="9.140625" style="12"/>
    <col min="5366" max="5366" width="8.7109375" style="12" customWidth="1"/>
    <col min="5367" max="5367" width="50.5703125" style="12" customWidth="1"/>
    <col min="5368" max="5368" width="9" style="12" customWidth="1"/>
    <col min="5369" max="5369" width="14.7109375" style="12" customWidth="1"/>
    <col min="5370" max="5370" width="14.28515625" style="12" customWidth="1"/>
    <col min="5371" max="5371" width="35.7109375" style="12" customWidth="1"/>
    <col min="5372" max="5372" width="9.140625" style="12"/>
    <col min="5373" max="5373" width="19.85546875" style="12" customWidth="1"/>
    <col min="5374" max="5374" width="15.85546875" style="12" customWidth="1"/>
    <col min="5375" max="5375" width="9.140625" style="12"/>
    <col min="5376" max="5376" width="10.5703125" style="12" bestFit="1" customWidth="1"/>
    <col min="5377" max="5621" width="9.140625" style="12"/>
    <col min="5622" max="5622" width="8.7109375" style="12" customWidth="1"/>
    <col min="5623" max="5623" width="50.5703125" style="12" customWidth="1"/>
    <col min="5624" max="5624" width="9" style="12" customWidth="1"/>
    <col min="5625" max="5625" width="14.7109375" style="12" customWidth="1"/>
    <col min="5626" max="5626" width="14.28515625" style="12" customWidth="1"/>
    <col min="5627" max="5627" width="35.7109375" style="12" customWidth="1"/>
    <col min="5628" max="5628" width="9.140625" style="12"/>
    <col min="5629" max="5629" width="19.85546875" style="12" customWidth="1"/>
    <col min="5630" max="5630" width="15.85546875" style="12" customWidth="1"/>
    <col min="5631" max="5631" width="9.140625" style="12"/>
    <col min="5632" max="5632" width="10.5703125" style="12" bestFit="1" customWidth="1"/>
    <col min="5633" max="5877" width="9.140625" style="12"/>
    <col min="5878" max="5878" width="8.7109375" style="12" customWidth="1"/>
    <col min="5879" max="5879" width="50.5703125" style="12" customWidth="1"/>
    <col min="5880" max="5880" width="9" style="12" customWidth="1"/>
    <col min="5881" max="5881" width="14.7109375" style="12" customWidth="1"/>
    <col min="5882" max="5882" width="14.28515625" style="12" customWidth="1"/>
    <col min="5883" max="5883" width="35.7109375" style="12" customWidth="1"/>
    <col min="5884" max="5884" width="9.140625" style="12"/>
    <col min="5885" max="5885" width="19.85546875" style="12" customWidth="1"/>
    <col min="5886" max="5886" width="15.85546875" style="12" customWidth="1"/>
    <col min="5887" max="5887" width="9.140625" style="12"/>
    <col min="5888" max="5888" width="10.5703125" style="12" bestFit="1" customWidth="1"/>
    <col min="5889" max="6133" width="9.140625" style="12"/>
    <col min="6134" max="6134" width="8.7109375" style="12" customWidth="1"/>
    <col min="6135" max="6135" width="50.5703125" style="12" customWidth="1"/>
    <col min="6136" max="6136" width="9" style="12" customWidth="1"/>
    <col min="6137" max="6137" width="14.7109375" style="12" customWidth="1"/>
    <col min="6138" max="6138" width="14.28515625" style="12" customWidth="1"/>
    <col min="6139" max="6139" width="35.7109375" style="12" customWidth="1"/>
    <col min="6140" max="6140" width="9.140625" style="12"/>
    <col min="6141" max="6141" width="19.85546875" style="12" customWidth="1"/>
    <col min="6142" max="6142" width="15.85546875" style="12" customWidth="1"/>
    <col min="6143" max="6143" width="9.140625" style="12"/>
    <col min="6144" max="6144" width="10.5703125" style="12" bestFit="1" customWidth="1"/>
    <col min="6145" max="6389" width="9.140625" style="12"/>
    <col min="6390" max="6390" width="8.7109375" style="12" customWidth="1"/>
    <col min="6391" max="6391" width="50.5703125" style="12" customWidth="1"/>
    <col min="6392" max="6392" width="9" style="12" customWidth="1"/>
    <col min="6393" max="6393" width="14.7109375" style="12" customWidth="1"/>
    <col min="6394" max="6394" width="14.28515625" style="12" customWidth="1"/>
    <col min="6395" max="6395" width="35.7109375" style="12" customWidth="1"/>
    <col min="6396" max="6396" width="9.140625" style="12"/>
    <col min="6397" max="6397" width="19.85546875" style="12" customWidth="1"/>
    <col min="6398" max="6398" width="15.85546875" style="12" customWidth="1"/>
    <col min="6399" max="6399" width="9.140625" style="12"/>
    <col min="6400" max="6400" width="10.5703125" style="12" bestFit="1" customWidth="1"/>
    <col min="6401" max="6645" width="9.140625" style="12"/>
    <col min="6646" max="6646" width="8.7109375" style="12" customWidth="1"/>
    <col min="6647" max="6647" width="50.5703125" style="12" customWidth="1"/>
    <col min="6648" max="6648" width="9" style="12" customWidth="1"/>
    <col min="6649" max="6649" width="14.7109375" style="12" customWidth="1"/>
    <col min="6650" max="6650" width="14.28515625" style="12" customWidth="1"/>
    <col min="6651" max="6651" width="35.7109375" style="12" customWidth="1"/>
    <col min="6652" max="6652" width="9.140625" style="12"/>
    <col min="6653" max="6653" width="19.85546875" style="12" customWidth="1"/>
    <col min="6654" max="6654" width="15.85546875" style="12" customWidth="1"/>
    <col min="6655" max="6655" width="9.140625" style="12"/>
    <col min="6656" max="6656" width="10.5703125" style="12" bestFit="1" customWidth="1"/>
    <col min="6657" max="6901" width="9.140625" style="12"/>
    <col min="6902" max="6902" width="8.7109375" style="12" customWidth="1"/>
    <col min="6903" max="6903" width="50.5703125" style="12" customWidth="1"/>
    <col min="6904" max="6904" width="9" style="12" customWidth="1"/>
    <col min="6905" max="6905" width="14.7109375" style="12" customWidth="1"/>
    <col min="6906" max="6906" width="14.28515625" style="12" customWidth="1"/>
    <col min="6907" max="6907" width="35.7109375" style="12" customWidth="1"/>
    <col min="6908" max="6908" width="9.140625" style="12"/>
    <col min="6909" max="6909" width="19.85546875" style="12" customWidth="1"/>
    <col min="6910" max="6910" width="15.85546875" style="12" customWidth="1"/>
    <col min="6911" max="6911" width="9.140625" style="12"/>
    <col min="6912" max="6912" width="10.5703125" style="12" bestFit="1" customWidth="1"/>
    <col min="6913" max="7157" width="9.140625" style="12"/>
    <col min="7158" max="7158" width="8.7109375" style="12" customWidth="1"/>
    <col min="7159" max="7159" width="50.5703125" style="12" customWidth="1"/>
    <col min="7160" max="7160" width="9" style="12" customWidth="1"/>
    <col min="7161" max="7161" width="14.7109375" style="12" customWidth="1"/>
    <col min="7162" max="7162" width="14.28515625" style="12" customWidth="1"/>
    <col min="7163" max="7163" width="35.7109375" style="12" customWidth="1"/>
    <col min="7164" max="7164" width="9.140625" style="12"/>
    <col min="7165" max="7165" width="19.85546875" style="12" customWidth="1"/>
    <col min="7166" max="7166" width="15.85546875" style="12" customWidth="1"/>
    <col min="7167" max="7167" width="9.140625" style="12"/>
    <col min="7168" max="7168" width="10.5703125" style="12" bestFit="1" customWidth="1"/>
    <col min="7169" max="7413" width="9.140625" style="12"/>
    <col min="7414" max="7414" width="8.7109375" style="12" customWidth="1"/>
    <col min="7415" max="7415" width="50.5703125" style="12" customWidth="1"/>
    <col min="7416" max="7416" width="9" style="12" customWidth="1"/>
    <col min="7417" max="7417" width="14.7109375" style="12" customWidth="1"/>
    <col min="7418" max="7418" width="14.28515625" style="12" customWidth="1"/>
    <col min="7419" max="7419" width="35.7109375" style="12" customWidth="1"/>
    <col min="7420" max="7420" width="9.140625" style="12"/>
    <col min="7421" max="7421" width="19.85546875" style="12" customWidth="1"/>
    <col min="7422" max="7422" width="15.85546875" style="12" customWidth="1"/>
    <col min="7423" max="7423" width="9.140625" style="12"/>
    <col min="7424" max="7424" width="10.5703125" style="12" bestFit="1" customWidth="1"/>
    <col min="7425" max="7669" width="9.140625" style="12"/>
    <col min="7670" max="7670" width="8.7109375" style="12" customWidth="1"/>
    <col min="7671" max="7671" width="50.5703125" style="12" customWidth="1"/>
    <col min="7672" max="7672" width="9" style="12" customWidth="1"/>
    <col min="7673" max="7673" width="14.7109375" style="12" customWidth="1"/>
    <col min="7674" max="7674" width="14.28515625" style="12" customWidth="1"/>
    <col min="7675" max="7675" width="35.7109375" style="12" customWidth="1"/>
    <col min="7676" max="7676" width="9.140625" style="12"/>
    <col min="7677" max="7677" width="19.85546875" style="12" customWidth="1"/>
    <col min="7678" max="7678" width="15.85546875" style="12" customWidth="1"/>
    <col min="7679" max="7679" width="9.140625" style="12"/>
    <col min="7680" max="7680" width="10.5703125" style="12" bestFit="1" customWidth="1"/>
    <col min="7681" max="7925" width="9.140625" style="12"/>
    <col min="7926" max="7926" width="8.7109375" style="12" customWidth="1"/>
    <col min="7927" max="7927" width="50.5703125" style="12" customWidth="1"/>
    <col min="7928" max="7928" width="9" style="12" customWidth="1"/>
    <col min="7929" max="7929" width="14.7109375" style="12" customWidth="1"/>
    <col min="7930" max="7930" width="14.28515625" style="12" customWidth="1"/>
    <col min="7931" max="7931" width="35.7109375" style="12" customWidth="1"/>
    <col min="7932" max="7932" width="9.140625" style="12"/>
    <col min="7933" max="7933" width="19.85546875" style="12" customWidth="1"/>
    <col min="7934" max="7934" width="15.85546875" style="12" customWidth="1"/>
    <col min="7935" max="7935" width="9.140625" style="12"/>
    <col min="7936" max="7936" width="10.5703125" style="12" bestFit="1" customWidth="1"/>
    <col min="7937" max="8181" width="9.140625" style="12"/>
    <col min="8182" max="8182" width="8.7109375" style="12" customWidth="1"/>
    <col min="8183" max="8183" width="50.5703125" style="12" customWidth="1"/>
    <col min="8184" max="8184" width="9" style="12" customWidth="1"/>
    <col min="8185" max="8185" width="14.7109375" style="12" customWidth="1"/>
    <col min="8186" max="8186" width="14.28515625" style="12" customWidth="1"/>
    <col min="8187" max="8187" width="35.7109375" style="12" customWidth="1"/>
    <col min="8188" max="8188" width="9.140625" style="12"/>
    <col min="8189" max="8189" width="19.85546875" style="12" customWidth="1"/>
    <col min="8190" max="8190" width="15.85546875" style="12" customWidth="1"/>
    <col min="8191" max="8191" width="9.140625" style="12"/>
    <col min="8192" max="8192" width="10.5703125" style="12" bestFit="1" customWidth="1"/>
    <col min="8193" max="8437" width="9.140625" style="12"/>
    <col min="8438" max="8438" width="8.7109375" style="12" customWidth="1"/>
    <col min="8439" max="8439" width="50.5703125" style="12" customWidth="1"/>
    <col min="8440" max="8440" width="9" style="12" customWidth="1"/>
    <col min="8441" max="8441" width="14.7109375" style="12" customWidth="1"/>
    <col min="8442" max="8442" width="14.28515625" style="12" customWidth="1"/>
    <col min="8443" max="8443" width="35.7109375" style="12" customWidth="1"/>
    <col min="8444" max="8444" width="9.140625" style="12"/>
    <col min="8445" max="8445" width="19.85546875" style="12" customWidth="1"/>
    <col min="8446" max="8446" width="15.85546875" style="12" customWidth="1"/>
    <col min="8447" max="8447" width="9.140625" style="12"/>
    <col min="8448" max="8448" width="10.5703125" style="12" bestFit="1" customWidth="1"/>
    <col min="8449" max="8693" width="9.140625" style="12"/>
    <col min="8694" max="8694" width="8.7109375" style="12" customWidth="1"/>
    <col min="8695" max="8695" width="50.5703125" style="12" customWidth="1"/>
    <col min="8696" max="8696" width="9" style="12" customWidth="1"/>
    <col min="8697" max="8697" width="14.7109375" style="12" customWidth="1"/>
    <col min="8698" max="8698" width="14.28515625" style="12" customWidth="1"/>
    <col min="8699" max="8699" width="35.7109375" style="12" customWidth="1"/>
    <col min="8700" max="8700" width="9.140625" style="12"/>
    <col min="8701" max="8701" width="19.85546875" style="12" customWidth="1"/>
    <col min="8702" max="8702" width="15.85546875" style="12" customWidth="1"/>
    <col min="8703" max="8703" width="9.140625" style="12"/>
    <col min="8704" max="8704" width="10.5703125" style="12" bestFit="1" customWidth="1"/>
    <col min="8705" max="8949" width="9.140625" style="12"/>
    <col min="8950" max="8950" width="8.7109375" style="12" customWidth="1"/>
    <col min="8951" max="8951" width="50.5703125" style="12" customWidth="1"/>
    <col min="8952" max="8952" width="9" style="12" customWidth="1"/>
    <col min="8953" max="8953" width="14.7109375" style="12" customWidth="1"/>
    <col min="8954" max="8954" width="14.28515625" style="12" customWidth="1"/>
    <col min="8955" max="8955" width="35.7109375" style="12" customWidth="1"/>
    <col min="8956" max="8956" width="9.140625" style="12"/>
    <col min="8957" max="8957" width="19.85546875" style="12" customWidth="1"/>
    <col min="8958" max="8958" width="15.85546875" style="12" customWidth="1"/>
    <col min="8959" max="8959" width="9.140625" style="12"/>
    <col min="8960" max="8960" width="10.5703125" style="12" bestFit="1" customWidth="1"/>
    <col min="8961" max="9205" width="9.140625" style="12"/>
    <col min="9206" max="9206" width="8.7109375" style="12" customWidth="1"/>
    <col min="9207" max="9207" width="50.5703125" style="12" customWidth="1"/>
    <col min="9208" max="9208" width="9" style="12" customWidth="1"/>
    <col min="9209" max="9209" width="14.7109375" style="12" customWidth="1"/>
    <col min="9210" max="9210" width="14.28515625" style="12" customWidth="1"/>
    <col min="9211" max="9211" width="35.7109375" style="12" customWidth="1"/>
    <col min="9212" max="9212" width="9.140625" style="12"/>
    <col min="9213" max="9213" width="19.85546875" style="12" customWidth="1"/>
    <col min="9214" max="9214" width="15.85546875" style="12" customWidth="1"/>
    <col min="9215" max="9215" width="9.140625" style="12"/>
    <col min="9216" max="9216" width="10.5703125" style="12" bestFit="1" customWidth="1"/>
    <col min="9217" max="9461" width="9.140625" style="12"/>
    <col min="9462" max="9462" width="8.7109375" style="12" customWidth="1"/>
    <col min="9463" max="9463" width="50.5703125" style="12" customWidth="1"/>
    <col min="9464" max="9464" width="9" style="12" customWidth="1"/>
    <col min="9465" max="9465" width="14.7109375" style="12" customWidth="1"/>
    <col min="9466" max="9466" width="14.28515625" style="12" customWidth="1"/>
    <col min="9467" max="9467" width="35.7109375" style="12" customWidth="1"/>
    <col min="9468" max="9468" width="9.140625" style="12"/>
    <col min="9469" max="9469" width="19.85546875" style="12" customWidth="1"/>
    <col min="9470" max="9470" width="15.85546875" style="12" customWidth="1"/>
    <col min="9471" max="9471" width="9.140625" style="12"/>
    <col min="9472" max="9472" width="10.5703125" style="12" bestFit="1" customWidth="1"/>
    <col min="9473" max="9717" width="9.140625" style="12"/>
    <col min="9718" max="9718" width="8.7109375" style="12" customWidth="1"/>
    <col min="9719" max="9719" width="50.5703125" style="12" customWidth="1"/>
    <col min="9720" max="9720" width="9" style="12" customWidth="1"/>
    <col min="9721" max="9721" width="14.7109375" style="12" customWidth="1"/>
    <col min="9722" max="9722" width="14.28515625" style="12" customWidth="1"/>
    <col min="9723" max="9723" width="35.7109375" style="12" customWidth="1"/>
    <col min="9724" max="9724" width="9.140625" style="12"/>
    <col min="9725" max="9725" width="19.85546875" style="12" customWidth="1"/>
    <col min="9726" max="9726" width="15.85546875" style="12" customWidth="1"/>
    <col min="9727" max="9727" width="9.140625" style="12"/>
    <col min="9728" max="9728" width="10.5703125" style="12" bestFit="1" customWidth="1"/>
    <col min="9729" max="9973" width="9.140625" style="12"/>
    <col min="9974" max="9974" width="8.7109375" style="12" customWidth="1"/>
    <col min="9975" max="9975" width="50.5703125" style="12" customWidth="1"/>
    <col min="9976" max="9976" width="9" style="12" customWidth="1"/>
    <col min="9977" max="9977" width="14.7109375" style="12" customWidth="1"/>
    <col min="9978" max="9978" width="14.28515625" style="12" customWidth="1"/>
    <col min="9979" max="9979" width="35.7109375" style="12" customWidth="1"/>
    <col min="9980" max="9980" width="9.140625" style="12"/>
    <col min="9981" max="9981" width="19.85546875" style="12" customWidth="1"/>
    <col min="9982" max="9982" width="15.85546875" style="12" customWidth="1"/>
    <col min="9983" max="9983" width="9.140625" style="12"/>
    <col min="9984" max="9984" width="10.5703125" style="12" bestFit="1" customWidth="1"/>
    <col min="9985" max="10229" width="9.140625" style="12"/>
    <col min="10230" max="10230" width="8.7109375" style="12" customWidth="1"/>
    <col min="10231" max="10231" width="50.5703125" style="12" customWidth="1"/>
    <col min="10232" max="10232" width="9" style="12" customWidth="1"/>
    <col min="10233" max="10233" width="14.7109375" style="12" customWidth="1"/>
    <col min="10234" max="10234" width="14.28515625" style="12" customWidth="1"/>
    <col min="10235" max="10235" width="35.7109375" style="12" customWidth="1"/>
    <col min="10236" max="10236" width="9.140625" style="12"/>
    <col min="10237" max="10237" width="19.85546875" style="12" customWidth="1"/>
    <col min="10238" max="10238" width="15.85546875" style="12" customWidth="1"/>
    <col min="10239" max="10239" width="9.140625" style="12"/>
    <col min="10240" max="10240" width="10.5703125" style="12" bestFit="1" customWidth="1"/>
    <col min="10241" max="10485" width="9.140625" style="12"/>
    <col min="10486" max="10486" width="8.7109375" style="12" customWidth="1"/>
    <col min="10487" max="10487" width="50.5703125" style="12" customWidth="1"/>
    <col min="10488" max="10488" width="9" style="12" customWidth="1"/>
    <col min="10489" max="10489" width="14.7109375" style="12" customWidth="1"/>
    <col min="10490" max="10490" width="14.28515625" style="12" customWidth="1"/>
    <col min="10491" max="10491" width="35.7109375" style="12" customWidth="1"/>
    <col min="10492" max="10492" width="9.140625" style="12"/>
    <col min="10493" max="10493" width="19.85546875" style="12" customWidth="1"/>
    <col min="10494" max="10494" width="15.85546875" style="12" customWidth="1"/>
    <col min="10495" max="10495" width="9.140625" style="12"/>
    <col min="10496" max="10496" width="10.5703125" style="12" bestFit="1" customWidth="1"/>
    <col min="10497" max="10741" width="9.140625" style="12"/>
    <col min="10742" max="10742" width="8.7109375" style="12" customWidth="1"/>
    <col min="10743" max="10743" width="50.5703125" style="12" customWidth="1"/>
    <col min="10744" max="10744" width="9" style="12" customWidth="1"/>
    <col min="10745" max="10745" width="14.7109375" style="12" customWidth="1"/>
    <col min="10746" max="10746" width="14.28515625" style="12" customWidth="1"/>
    <col min="10747" max="10747" width="35.7109375" style="12" customWidth="1"/>
    <col min="10748" max="10748" width="9.140625" style="12"/>
    <col min="10749" max="10749" width="19.85546875" style="12" customWidth="1"/>
    <col min="10750" max="10750" width="15.85546875" style="12" customWidth="1"/>
    <col min="10751" max="10751" width="9.140625" style="12"/>
    <col min="10752" max="10752" width="10.5703125" style="12" bestFit="1" customWidth="1"/>
    <col min="10753" max="10997" width="9.140625" style="12"/>
    <col min="10998" max="10998" width="8.7109375" style="12" customWidth="1"/>
    <col min="10999" max="10999" width="50.5703125" style="12" customWidth="1"/>
    <col min="11000" max="11000" width="9" style="12" customWidth="1"/>
    <col min="11001" max="11001" width="14.7109375" style="12" customWidth="1"/>
    <col min="11002" max="11002" width="14.28515625" style="12" customWidth="1"/>
    <col min="11003" max="11003" width="35.7109375" style="12" customWidth="1"/>
    <col min="11004" max="11004" width="9.140625" style="12"/>
    <col min="11005" max="11005" width="19.85546875" style="12" customWidth="1"/>
    <col min="11006" max="11006" width="15.85546875" style="12" customWidth="1"/>
    <col min="11007" max="11007" width="9.140625" style="12"/>
    <col min="11008" max="11008" width="10.5703125" style="12" bestFit="1" customWidth="1"/>
    <col min="11009" max="11253" width="9.140625" style="12"/>
    <col min="11254" max="11254" width="8.7109375" style="12" customWidth="1"/>
    <col min="11255" max="11255" width="50.5703125" style="12" customWidth="1"/>
    <col min="11256" max="11256" width="9" style="12" customWidth="1"/>
    <col min="11257" max="11257" width="14.7109375" style="12" customWidth="1"/>
    <col min="11258" max="11258" width="14.28515625" style="12" customWidth="1"/>
    <col min="11259" max="11259" width="35.7109375" style="12" customWidth="1"/>
    <col min="11260" max="11260" width="9.140625" style="12"/>
    <col min="11261" max="11261" width="19.85546875" style="12" customWidth="1"/>
    <col min="11262" max="11262" width="15.85546875" style="12" customWidth="1"/>
    <col min="11263" max="11263" width="9.140625" style="12"/>
    <col min="11264" max="11264" width="10.5703125" style="12" bestFit="1" customWidth="1"/>
    <col min="11265" max="11509" width="9.140625" style="12"/>
    <col min="11510" max="11510" width="8.7109375" style="12" customWidth="1"/>
    <col min="11511" max="11511" width="50.5703125" style="12" customWidth="1"/>
    <col min="11512" max="11512" width="9" style="12" customWidth="1"/>
    <col min="11513" max="11513" width="14.7109375" style="12" customWidth="1"/>
    <col min="11514" max="11514" width="14.28515625" style="12" customWidth="1"/>
    <col min="11515" max="11515" width="35.7109375" style="12" customWidth="1"/>
    <col min="11516" max="11516" width="9.140625" style="12"/>
    <col min="11517" max="11517" width="19.85546875" style="12" customWidth="1"/>
    <col min="11518" max="11518" width="15.85546875" style="12" customWidth="1"/>
    <col min="11519" max="11519" width="9.140625" style="12"/>
    <col min="11520" max="11520" width="10.5703125" style="12" bestFit="1" customWidth="1"/>
    <col min="11521" max="11765" width="9.140625" style="12"/>
    <col min="11766" max="11766" width="8.7109375" style="12" customWidth="1"/>
    <col min="11767" max="11767" width="50.5703125" style="12" customWidth="1"/>
    <col min="11768" max="11768" width="9" style="12" customWidth="1"/>
    <col min="11769" max="11769" width="14.7109375" style="12" customWidth="1"/>
    <col min="11770" max="11770" width="14.28515625" style="12" customWidth="1"/>
    <col min="11771" max="11771" width="35.7109375" style="12" customWidth="1"/>
    <col min="11772" max="11772" width="9.140625" style="12"/>
    <col min="11773" max="11773" width="19.85546875" style="12" customWidth="1"/>
    <col min="11774" max="11774" width="15.85546875" style="12" customWidth="1"/>
    <col min="11775" max="11775" width="9.140625" style="12"/>
    <col min="11776" max="11776" width="10.5703125" style="12" bestFit="1" customWidth="1"/>
    <col min="11777" max="12021" width="9.140625" style="12"/>
    <col min="12022" max="12022" width="8.7109375" style="12" customWidth="1"/>
    <col min="12023" max="12023" width="50.5703125" style="12" customWidth="1"/>
    <col min="12024" max="12024" width="9" style="12" customWidth="1"/>
    <col min="12025" max="12025" width="14.7109375" style="12" customWidth="1"/>
    <col min="12026" max="12026" width="14.28515625" style="12" customWidth="1"/>
    <col min="12027" max="12027" width="35.7109375" style="12" customWidth="1"/>
    <col min="12028" max="12028" width="9.140625" style="12"/>
    <col min="12029" max="12029" width="19.85546875" style="12" customWidth="1"/>
    <col min="12030" max="12030" width="15.85546875" style="12" customWidth="1"/>
    <col min="12031" max="12031" width="9.140625" style="12"/>
    <col min="12032" max="12032" width="10.5703125" style="12" bestFit="1" customWidth="1"/>
    <col min="12033" max="12277" width="9.140625" style="12"/>
    <col min="12278" max="12278" width="8.7109375" style="12" customWidth="1"/>
    <col min="12279" max="12279" width="50.5703125" style="12" customWidth="1"/>
    <col min="12280" max="12280" width="9" style="12" customWidth="1"/>
    <col min="12281" max="12281" width="14.7109375" style="12" customWidth="1"/>
    <col min="12282" max="12282" width="14.28515625" style="12" customWidth="1"/>
    <col min="12283" max="12283" width="35.7109375" style="12" customWidth="1"/>
    <col min="12284" max="12284" width="9.140625" style="12"/>
    <col min="12285" max="12285" width="19.85546875" style="12" customWidth="1"/>
    <col min="12286" max="12286" width="15.85546875" style="12" customWidth="1"/>
    <col min="12287" max="12287" width="9.140625" style="12"/>
    <col min="12288" max="12288" width="10.5703125" style="12" bestFit="1" customWidth="1"/>
    <col min="12289" max="12533" width="9.140625" style="12"/>
    <col min="12534" max="12534" width="8.7109375" style="12" customWidth="1"/>
    <col min="12535" max="12535" width="50.5703125" style="12" customWidth="1"/>
    <col min="12536" max="12536" width="9" style="12" customWidth="1"/>
    <col min="12537" max="12537" width="14.7109375" style="12" customWidth="1"/>
    <col min="12538" max="12538" width="14.28515625" style="12" customWidth="1"/>
    <col min="12539" max="12539" width="35.7109375" style="12" customWidth="1"/>
    <col min="12540" max="12540" width="9.140625" style="12"/>
    <col min="12541" max="12541" width="19.85546875" style="12" customWidth="1"/>
    <col min="12542" max="12542" width="15.85546875" style="12" customWidth="1"/>
    <col min="12543" max="12543" width="9.140625" style="12"/>
    <col min="12544" max="12544" width="10.5703125" style="12" bestFit="1" customWidth="1"/>
    <col min="12545" max="12789" width="9.140625" style="12"/>
    <col min="12790" max="12790" width="8.7109375" style="12" customWidth="1"/>
    <col min="12791" max="12791" width="50.5703125" style="12" customWidth="1"/>
    <col min="12792" max="12792" width="9" style="12" customWidth="1"/>
    <col min="12793" max="12793" width="14.7109375" style="12" customWidth="1"/>
    <col min="12794" max="12794" width="14.28515625" style="12" customWidth="1"/>
    <col min="12795" max="12795" width="35.7109375" style="12" customWidth="1"/>
    <col min="12796" max="12796" width="9.140625" style="12"/>
    <col min="12797" max="12797" width="19.85546875" style="12" customWidth="1"/>
    <col min="12798" max="12798" width="15.85546875" style="12" customWidth="1"/>
    <col min="12799" max="12799" width="9.140625" style="12"/>
    <col min="12800" max="12800" width="10.5703125" style="12" bestFit="1" customWidth="1"/>
    <col min="12801" max="13045" width="9.140625" style="12"/>
    <col min="13046" max="13046" width="8.7109375" style="12" customWidth="1"/>
    <col min="13047" max="13047" width="50.5703125" style="12" customWidth="1"/>
    <col min="13048" max="13048" width="9" style="12" customWidth="1"/>
    <col min="13049" max="13049" width="14.7109375" style="12" customWidth="1"/>
    <col min="13050" max="13050" width="14.28515625" style="12" customWidth="1"/>
    <col min="13051" max="13051" width="35.7109375" style="12" customWidth="1"/>
    <col min="13052" max="13052" width="9.140625" style="12"/>
    <col min="13053" max="13053" width="19.85546875" style="12" customWidth="1"/>
    <col min="13054" max="13054" width="15.85546875" style="12" customWidth="1"/>
    <col min="13055" max="13055" width="9.140625" style="12"/>
    <col min="13056" max="13056" width="10.5703125" style="12" bestFit="1" customWidth="1"/>
    <col min="13057" max="13301" width="9.140625" style="12"/>
    <col min="13302" max="13302" width="8.7109375" style="12" customWidth="1"/>
    <col min="13303" max="13303" width="50.5703125" style="12" customWidth="1"/>
    <col min="13304" max="13304" width="9" style="12" customWidth="1"/>
    <col min="13305" max="13305" width="14.7109375" style="12" customWidth="1"/>
    <col min="13306" max="13306" width="14.28515625" style="12" customWidth="1"/>
    <col min="13307" max="13307" width="35.7109375" style="12" customWidth="1"/>
    <col min="13308" max="13308" width="9.140625" style="12"/>
    <col min="13309" max="13309" width="19.85546875" style="12" customWidth="1"/>
    <col min="13310" max="13310" width="15.85546875" style="12" customWidth="1"/>
    <col min="13311" max="13311" width="9.140625" style="12"/>
    <col min="13312" max="13312" width="10.5703125" style="12" bestFit="1" customWidth="1"/>
    <col min="13313" max="13557" width="9.140625" style="12"/>
    <col min="13558" max="13558" width="8.7109375" style="12" customWidth="1"/>
    <col min="13559" max="13559" width="50.5703125" style="12" customWidth="1"/>
    <col min="13560" max="13560" width="9" style="12" customWidth="1"/>
    <col min="13561" max="13561" width="14.7109375" style="12" customWidth="1"/>
    <col min="13562" max="13562" width="14.28515625" style="12" customWidth="1"/>
    <col min="13563" max="13563" width="35.7109375" style="12" customWidth="1"/>
    <col min="13564" max="13564" width="9.140625" style="12"/>
    <col min="13565" max="13565" width="19.85546875" style="12" customWidth="1"/>
    <col min="13566" max="13566" width="15.85546875" style="12" customWidth="1"/>
    <col min="13567" max="13567" width="9.140625" style="12"/>
    <col min="13568" max="13568" width="10.5703125" style="12" bestFit="1" customWidth="1"/>
    <col min="13569" max="13813" width="9.140625" style="12"/>
    <col min="13814" max="13814" width="8.7109375" style="12" customWidth="1"/>
    <col min="13815" max="13815" width="50.5703125" style="12" customWidth="1"/>
    <col min="13816" max="13816" width="9" style="12" customWidth="1"/>
    <col min="13817" max="13817" width="14.7109375" style="12" customWidth="1"/>
    <col min="13818" max="13818" width="14.28515625" style="12" customWidth="1"/>
    <col min="13819" max="13819" width="35.7109375" style="12" customWidth="1"/>
    <col min="13820" max="13820" width="9.140625" style="12"/>
    <col min="13821" max="13821" width="19.85546875" style="12" customWidth="1"/>
    <col min="13822" max="13822" width="15.85546875" style="12" customWidth="1"/>
    <col min="13823" max="13823" width="9.140625" style="12"/>
    <col min="13824" max="13824" width="10.5703125" style="12" bestFit="1" customWidth="1"/>
    <col min="13825" max="14069" width="9.140625" style="12"/>
    <col min="14070" max="14070" width="8.7109375" style="12" customWidth="1"/>
    <col min="14071" max="14071" width="50.5703125" style="12" customWidth="1"/>
    <col min="14072" max="14072" width="9" style="12" customWidth="1"/>
    <col min="14073" max="14073" width="14.7109375" style="12" customWidth="1"/>
    <col min="14074" max="14074" width="14.28515625" style="12" customWidth="1"/>
    <col min="14075" max="14075" width="35.7109375" style="12" customWidth="1"/>
    <col min="14076" max="14076" width="9.140625" style="12"/>
    <col min="14077" max="14077" width="19.85546875" style="12" customWidth="1"/>
    <col min="14078" max="14078" width="15.85546875" style="12" customWidth="1"/>
    <col min="14079" max="14079" width="9.140625" style="12"/>
    <col min="14080" max="14080" width="10.5703125" style="12" bestFit="1" customWidth="1"/>
    <col min="14081" max="14325" width="9.140625" style="12"/>
    <col min="14326" max="14326" width="8.7109375" style="12" customWidth="1"/>
    <col min="14327" max="14327" width="50.5703125" style="12" customWidth="1"/>
    <col min="14328" max="14328" width="9" style="12" customWidth="1"/>
    <col min="14329" max="14329" width="14.7109375" style="12" customWidth="1"/>
    <col min="14330" max="14330" width="14.28515625" style="12" customWidth="1"/>
    <col min="14331" max="14331" width="35.7109375" style="12" customWidth="1"/>
    <col min="14332" max="14332" width="9.140625" style="12"/>
    <col min="14333" max="14333" width="19.85546875" style="12" customWidth="1"/>
    <col min="14334" max="14334" width="15.85546875" style="12" customWidth="1"/>
    <col min="14335" max="14335" width="9.140625" style="12"/>
    <col min="14336" max="14336" width="10.5703125" style="12" bestFit="1" customWidth="1"/>
    <col min="14337" max="14581" width="9.140625" style="12"/>
    <col min="14582" max="14582" width="8.7109375" style="12" customWidth="1"/>
    <col min="14583" max="14583" width="50.5703125" style="12" customWidth="1"/>
    <col min="14584" max="14584" width="9" style="12" customWidth="1"/>
    <col min="14585" max="14585" width="14.7109375" style="12" customWidth="1"/>
    <col min="14586" max="14586" width="14.28515625" style="12" customWidth="1"/>
    <col min="14587" max="14587" width="35.7109375" style="12" customWidth="1"/>
    <col min="14588" max="14588" width="9.140625" style="12"/>
    <col min="14589" max="14589" width="19.85546875" style="12" customWidth="1"/>
    <col min="14590" max="14590" width="15.85546875" style="12" customWidth="1"/>
    <col min="14591" max="14591" width="9.140625" style="12"/>
    <col min="14592" max="14592" width="10.5703125" style="12" bestFit="1" customWidth="1"/>
    <col min="14593" max="14837" width="9.140625" style="12"/>
    <col min="14838" max="14838" width="8.7109375" style="12" customWidth="1"/>
    <col min="14839" max="14839" width="50.5703125" style="12" customWidth="1"/>
    <col min="14840" max="14840" width="9" style="12" customWidth="1"/>
    <col min="14841" max="14841" width="14.7109375" style="12" customWidth="1"/>
    <col min="14842" max="14842" width="14.28515625" style="12" customWidth="1"/>
    <col min="14843" max="14843" width="35.7109375" style="12" customWidth="1"/>
    <col min="14844" max="14844" width="9.140625" style="12"/>
    <col min="14845" max="14845" width="19.85546875" style="12" customWidth="1"/>
    <col min="14846" max="14846" width="15.85546875" style="12" customWidth="1"/>
    <col min="14847" max="14847" width="9.140625" style="12"/>
    <col min="14848" max="14848" width="10.5703125" style="12" bestFit="1" customWidth="1"/>
    <col min="14849" max="15093" width="9.140625" style="12"/>
    <col min="15094" max="15094" width="8.7109375" style="12" customWidth="1"/>
    <col min="15095" max="15095" width="50.5703125" style="12" customWidth="1"/>
    <col min="15096" max="15096" width="9" style="12" customWidth="1"/>
    <col min="15097" max="15097" width="14.7109375" style="12" customWidth="1"/>
    <col min="15098" max="15098" width="14.28515625" style="12" customWidth="1"/>
    <col min="15099" max="15099" width="35.7109375" style="12" customWidth="1"/>
    <col min="15100" max="15100" width="9.140625" style="12"/>
    <col min="15101" max="15101" width="19.85546875" style="12" customWidth="1"/>
    <col min="15102" max="15102" width="15.85546875" style="12" customWidth="1"/>
    <col min="15103" max="15103" width="9.140625" style="12"/>
    <col min="15104" max="15104" width="10.5703125" style="12" bestFit="1" customWidth="1"/>
    <col min="15105" max="15349" width="9.140625" style="12"/>
    <col min="15350" max="15350" width="8.7109375" style="12" customWidth="1"/>
    <col min="15351" max="15351" width="50.5703125" style="12" customWidth="1"/>
    <col min="15352" max="15352" width="9" style="12" customWidth="1"/>
    <col min="15353" max="15353" width="14.7109375" style="12" customWidth="1"/>
    <col min="15354" max="15354" width="14.28515625" style="12" customWidth="1"/>
    <col min="15355" max="15355" width="35.7109375" style="12" customWidth="1"/>
    <col min="15356" max="15356" width="9.140625" style="12"/>
    <col min="15357" max="15357" width="19.85546875" style="12" customWidth="1"/>
    <col min="15358" max="15358" width="15.85546875" style="12" customWidth="1"/>
    <col min="15359" max="15359" width="9.140625" style="12"/>
    <col min="15360" max="15360" width="10.5703125" style="12" bestFit="1" customWidth="1"/>
    <col min="15361" max="15605" width="9.140625" style="12"/>
    <col min="15606" max="15606" width="8.7109375" style="12" customWidth="1"/>
    <col min="15607" max="15607" width="50.5703125" style="12" customWidth="1"/>
    <col min="15608" max="15608" width="9" style="12" customWidth="1"/>
    <col min="15609" max="15609" width="14.7109375" style="12" customWidth="1"/>
    <col min="15610" max="15610" width="14.28515625" style="12" customWidth="1"/>
    <col min="15611" max="15611" width="35.7109375" style="12" customWidth="1"/>
    <col min="15612" max="15612" width="9.140625" style="12"/>
    <col min="15613" max="15613" width="19.85546875" style="12" customWidth="1"/>
    <col min="15614" max="15614" width="15.85546875" style="12" customWidth="1"/>
    <col min="15615" max="15615" width="9.140625" style="12"/>
    <col min="15616" max="15616" width="10.5703125" style="12" bestFit="1" customWidth="1"/>
    <col min="15617" max="15861" width="9.140625" style="12"/>
    <col min="15862" max="15862" width="8.7109375" style="12" customWidth="1"/>
    <col min="15863" max="15863" width="50.5703125" style="12" customWidth="1"/>
    <col min="15864" max="15864" width="9" style="12" customWidth="1"/>
    <col min="15865" max="15865" width="14.7109375" style="12" customWidth="1"/>
    <col min="15866" max="15866" width="14.28515625" style="12" customWidth="1"/>
    <col min="15867" max="15867" width="35.7109375" style="12" customWidth="1"/>
    <col min="15868" max="15868" width="9.140625" style="12"/>
    <col min="15869" max="15869" width="19.85546875" style="12" customWidth="1"/>
    <col min="15870" max="15870" width="15.85546875" style="12" customWidth="1"/>
    <col min="15871" max="15871" width="9.140625" style="12"/>
    <col min="15872" max="15872" width="10.5703125" style="12" bestFit="1" customWidth="1"/>
    <col min="15873" max="16117" width="9.140625" style="12"/>
    <col min="16118" max="16118" width="8.7109375" style="12" customWidth="1"/>
    <col min="16119" max="16119" width="50.5703125" style="12" customWidth="1"/>
    <col min="16120" max="16120" width="9" style="12" customWidth="1"/>
    <col min="16121" max="16121" width="14.7109375" style="12" customWidth="1"/>
    <col min="16122" max="16122" width="14.28515625" style="12" customWidth="1"/>
    <col min="16123" max="16123" width="35.7109375" style="12" customWidth="1"/>
    <col min="16124" max="16124" width="9.140625" style="12"/>
    <col min="16125" max="16125" width="19.85546875" style="12" customWidth="1"/>
    <col min="16126" max="16126" width="15.85546875" style="12" customWidth="1"/>
    <col min="16127" max="16127" width="9.140625" style="12"/>
    <col min="16128" max="16128" width="10.5703125" style="12" bestFit="1" customWidth="1"/>
    <col min="16129" max="16381" width="9.140625" style="12"/>
    <col min="16382" max="16384" width="9.140625" style="12" customWidth="1"/>
  </cols>
  <sheetData>
    <row r="1" spans="1:9" x14ac:dyDescent="0.2">
      <c r="B1" s="12"/>
      <c r="C1" s="13"/>
      <c r="D1" s="13"/>
      <c r="E1" s="13"/>
      <c r="F1" s="14" t="s">
        <v>0</v>
      </c>
    </row>
    <row r="2" spans="1:9" x14ac:dyDescent="0.2">
      <c r="B2" s="12"/>
      <c r="C2" s="13"/>
      <c r="D2" s="13"/>
      <c r="E2" s="13"/>
      <c r="F2" s="14" t="s">
        <v>1</v>
      </c>
    </row>
    <row r="3" spans="1:9" x14ac:dyDescent="0.2">
      <c r="B3" s="12"/>
      <c r="C3" s="13"/>
      <c r="D3" s="13"/>
      <c r="E3" s="13"/>
      <c r="F3" s="14" t="s">
        <v>2</v>
      </c>
    </row>
    <row r="4" spans="1:9" x14ac:dyDescent="0.2">
      <c r="A4" s="13"/>
      <c r="B4" s="12"/>
      <c r="C4" s="13"/>
      <c r="D4" s="13"/>
      <c r="E4" s="13"/>
    </row>
    <row r="5" spans="1:9" ht="31.15" customHeight="1" x14ac:dyDescent="0.2">
      <c r="A5" s="56" t="s">
        <v>3</v>
      </c>
      <c r="B5" s="56"/>
      <c r="C5" s="56"/>
      <c r="D5" s="56"/>
      <c r="E5" s="56"/>
      <c r="F5" s="56"/>
    </row>
    <row r="6" spans="1:9" x14ac:dyDescent="0.2">
      <c r="A6" s="16"/>
      <c r="B6" s="16"/>
      <c r="C6" s="17"/>
      <c r="D6" s="17"/>
      <c r="E6" s="17"/>
      <c r="F6" s="16"/>
    </row>
    <row r="7" spans="1:9" x14ac:dyDescent="0.2">
      <c r="B7" s="14" t="s">
        <v>4</v>
      </c>
      <c r="C7" s="18" t="s">
        <v>5</v>
      </c>
      <c r="D7" s="19"/>
      <c r="E7" s="19"/>
      <c r="F7" s="20"/>
    </row>
    <row r="8" spans="1:9" x14ac:dyDescent="0.2">
      <c r="B8" s="14" t="s">
        <v>6</v>
      </c>
      <c r="C8" s="21" t="s">
        <v>7</v>
      </c>
      <c r="D8" s="13"/>
      <c r="E8" s="13"/>
    </row>
    <row r="9" spans="1:9" x14ac:dyDescent="0.2">
      <c r="B9" s="14" t="s">
        <v>8</v>
      </c>
      <c r="C9" s="21" t="s">
        <v>154</v>
      </c>
      <c r="D9" s="22"/>
      <c r="E9" s="13"/>
    </row>
    <row r="11" spans="1:9" ht="15" customHeight="1" x14ac:dyDescent="0.2">
      <c r="A11" s="57" t="s">
        <v>9</v>
      </c>
      <c r="B11" s="57" t="s">
        <v>10</v>
      </c>
      <c r="C11" s="57" t="s">
        <v>11</v>
      </c>
      <c r="D11" s="59">
        <v>2020</v>
      </c>
      <c r="E11" s="60"/>
      <c r="F11" s="57" t="s">
        <v>12</v>
      </c>
    </row>
    <row r="12" spans="1:9" ht="18.600000000000001" customHeight="1" x14ac:dyDescent="0.2">
      <c r="A12" s="58"/>
      <c r="B12" s="58"/>
      <c r="C12" s="58"/>
      <c r="D12" s="7" t="s">
        <v>13</v>
      </c>
      <c r="E12" s="7" t="s">
        <v>14</v>
      </c>
      <c r="F12" s="58"/>
    </row>
    <row r="13" spans="1:9" ht="24" customHeight="1" x14ac:dyDescent="0.2">
      <c r="A13" s="23" t="s">
        <v>15</v>
      </c>
      <c r="B13" s="24" t="s">
        <v>16</v>
      </c>
      <c r="C13" s="7"/>
      <c r="D13" s="25"/>
      <c r="E13" s="25"/>
      <c r="F13" s="2"/>
      <c r="H13" s="26"/>
      <c r="I13" s="27"/>
    </row>
    <row r="14" spans="1:9" ht="22.9" customHeight="1" x14ac:dyDescent="0.2">
      <c r="A14" s="23" t="s">
        <v>17</v>
      </c>
      <c r="B14" s="28" t="s">
        <v>18</v>
      </c>
      <c r="C14" s="7" t="s">
        <v>19</v>
      </c>
      <c r="D14" s="47">
        <f>D15+D39+D50+D47</f>
        <v>11200958.315284757</v>
      </c>
      <c r="E14" s="47">
        <f>E15+E39</f>
        <v>10763807.047456</v>
      </c>
      <c r="F14" s="29"/>
      <c r="H14" s="30"/>
      <c r="I14" s="31"/>
    </row>
    <row r="15" spans="1:9" ht="22.9" customHeight="1" x14ac:dyDescent="0.2">
      <c r="A15" s="23" t="s">
        <v>20</v>
      </c>
      <c r="B15" s="32" t="s">
        <v>21</v>
      </c>
      <c r="C15" s="7" t="s">
        <v>19</v>
      </c>
      <c r="D15" s="37">
        <f>D16+D21+D23+D24</f>
        <v>10617898.250707781</v>
      </c>
      <c r="E15" s="37">
        <f>E16+E21+E23+E24</f>
        <v>10575016.689999999</v>
      </c>
      <c r="F15" s="2"/>
      <c r="H15" s="26"/>
      <c r="I15" s="27"/>
    </row>
    <row r="16" spans="1:9" x14ac:dyDescent="0.2">
      <c r="A16" s="23" t="s">
        <v>22</v>
      </c>
      <c r="B16" s="33" t="s">
        <v>23</v>
      </c>
      <c r="C16" s="7" t="s">
        <v>19</v>
      </c>
      <c r="D16" s="41">
        <f t="shared" ref="D16:E16" si="0">D17+D19</f>
        <v>671908.84083111142</v>
      </c>
      <c r="E16" s="41">
        <f t="shared" si="0"/>
        <v>655691</v>
      </c>
      <c r="F16" s="2"/>
      <c r="H16" s="30"/>
      <c r="I16" s="31"/>
    </row>
    <row r="17" spans="1:9" ht="25.5" x14ac:dyDescent="0.2">
      <c r="A17" s="23" t="s">
        <v>24</v>
      </c>
      <c r="B17" s="1" t="s">
        <v>25</v>
      </c>
      <c r="C17" s="7" t="s">
        <v>19</v>
      </c>
      <c r="D17" s="41">
        <f>[1]Смета!$K$6</f>
        <v>373259.32834297948</v>
      </c>
      <c r="E17" s="41">
        <f>[2]передача!$C$5</f>
        <v>421839</v>
      </c>
      <c r="F17" s="11"/>
      <c r="H17" s="26"/>
    </row>
    <row r="18" spans="1:9" ht="38.25" x14ac:dyDescent="0.2">
      <c r="A18" s="23" t="s">
        <v>26</v>
      </c>
      <c r="B18" s="1" t="s">
        <v>27</v>
      </c>
      <c r="C18" s="7" t="s">
        <v>19</v>
      </c>
      <c r="D18" s="34" t="s">
        <v>28</v>
      </c>
      <c r="E18" s="41">
        <f>[2]передача!$C$7</f>
        <v>198099</v>
      </c>
      <c r="F18" s="11"/>
      <c r="H18" s="30"/>
    </row>
    <row r="19" spans="1:9" ht="51" x14ac:dyDescent="0.2">
      <c r="A19" s="23" t="s">
        <v>29</v>
      </c>
      <c r="B19" s="1" t="s">
        <v>30</v>
      </c>
      <c r="C19" s="7" t="s">
        <v>19</v>
      </c>
      <c r="D19" s="41">
        <f>[1]Смета!$K$16</f>
        <v>298649.51248813199</v>
      </c>
      <c r="E19" s="41">
        <f>[2]передача!$C$15</f>
        <v>233852</v>
      </c>
      <c r="F19" s="61" t="s">
        <v>166</v>
      </c>
      <c r="G19" s="53"/>
      <c r="I19" s="35"/>
    </row>
    <row r="20" spans="1:9" ht="38.25" x14ac:dyDescent="0.2">
      <c r="A20" s="23" t="s">
        <v>31</v>
      </c>
      <c r="B20" s="1" t="s">
        <v>32</v>
      </c>
      <c r="C20" s="7" t="s">
        <v>19</v>
      </c>
      <c r="D20" s="36" t="s">
        <v>157</v>
      </c>
      <c r="E20" s="41">
        <f>E19</f>
        <v>233852</v>
      </c>
      <c r="F20" s="62"/>
      <c r="G20" s="53"/>
    </row>
    <row r="21" spans="1:9" ht="25.5" x14ac:dyDescent="0.2">
      <c r="A21" s="23" t="s">
        <v>33</v>
      </c>
      <c r="B21" s="33" t="s">
        <v>34</v>
      </c>
      <c r="C21" s="7" t="s">
        <v>19</v>
      </c>
      <c r="D21" s="41">
        <f>[1]Смета!$K$19+[1]Смета!$K$80</f>
        <v>2784697.6217999998</v>
      </c>
      <c r="E21" s="41">
        <f>[2]передача!$C$20+[2]передача!$C$21</f>
        <v>2779578.5</v>
      </c>
      <c r="F21" s="9"/>
      <c r="I21" s="35"/>
    </row>
    <row r="22" spans="1:9" ht="38.25" x14ac:dyDescent="0.2">
      <c r="A22" s="23" t="s">
        <v>35</v>
      </c>
      <c r="B22" s="1" t="s">
        <v>32</v>
      </c>
      <c r="C22" s="7" t="s">
        <v>19</v>
      </c>
      <c r="D22" s="34" t="s">
        <v>28</v>
      </c>
      <c r="E22" s="37">
        <v>0</v>
      </c>
      <c r="F22" s="9"/>
    </row>
    <row r="23" spans="1:9" ht="34.5" customHeight="1" x14ac:dyDescent="0.2">
      <c r="A23" s="23" t="s">
        <v>36</v>
      </c>
      <c r="B23" s="33" t="s">
        <v>37</v>
      </c>
      <c r="C23" s="7" t="s">
        <v>19</v>
      </c>
      <c r="D23" s="41">
        <f>[1]Смета!$K$81</f>
        <v>5473847.1275559887</v>
      </c>
      <c r="E23" s="41">
        <f>[2]передача!$C$22</f>
        <v>5561713</v>
      </c>
      <c r="F23" s="9"/>
    </row>
    <row r="24" spans="1:9" x14ac:dyDescent="0.2">
      <c r="A24" s="23" t="s">
        <v>38</v>
      </c>
      <c r="B24" s="33" t="s">
        <v>39</v>
      </c>
      <c r="C24" s="7" t="s">
        <v>19</v>
      </c>
      <c r="D24" s="41">
        <f t="shared" ref="D24:E24" si="1">D25+D26+D27+D29</f>
        <v>1687444.6605206819</v>
      </c>
      <c r="E24" s="41">
        <f t="shared" si="1"/>
        <v>1578034.19</v>
      </c>
      <c r="F24" s="9"/>
    </row>
    <row r="25" spans="1:9" x14ac:dyDescent="0.2">
      <c r="A25" s="23" t="s">
        <v>40</v>
      </c>
      <c r="B25" s="1" t="s">
        <v>41</v>
      </c>
      <c r="C25" s="7" t="s">
        <v>19</v>
      </c>
      <c r="D25" s="41">
        <f>[1]Смета!$K$79</f>
        <v>96578</v>
      </c>
      <c r="E25" s="41">
        <f>[2]передача!$C$19</f>
        <v>85757</v>
      </c>
      <c r="F25" s="9"/>
    </row>
    <row r="26" spans="1:9" x14ac:dyDescent="0.2">
      <c r="A26" s="23" t="s">
        <v>42</v>
      </c>
      <c r="B26" s="1" t="s">
        <v>43</v>
      </c>
      <c r="C26" s="7" t="s">
        <v>19</v>
      </c>
      <c r="D26" s="41">
        <f>[1]Смета!$K$84</f>
        <v>26547.544567504898</v>
      </c>
      <c r="E26" s="41">
        <f>[2]передача!$C$30</f>
        <v>30336</v>
      </c>
      <c r="F26" s="10"/>
    </row>
    <row r="27" spans="1:9" x14ac:dyDescent="0.2">
      <c r="A27" s="23" t="s">
        <v>44</v>
      </c>
      <c r="B27" s="1" t="s">
        <v>45</v>
      </c>
      <c r="C27" s="7" t="s">
        <v>19</v>
      </c>
      <c r="D27" s="41">
        <f>[1]Смета!$K$98+[1]Смета!$K$88+[1]Смета!$K$87+[1]Смета!$K$86</f>
        <v>694308.32020406681</v>
      </c>
      <c r="E27" s="41">
        <f>[2]передача!$C$77+[2]передача!$C$63+[2]передача!$C$62+'[3]Приложение 6'!$D$57</f>
        <v>677971.69</v>
      </c>
      <c r="F27" s="9"/>
    </row>
    <row r="28" spans="1:9" ht="38.25" x14ac:dyDescent="0.2">
      <c r="A28" s="23" t="s">
        <v>46</v>
      </c>
      <c r="B28" s="1" t="s">
        <v>47</v>
      </c>
      <c r="C28" s="7" t="s">
        <v>19</v>
      </c>
      <c r="D28" s="38" t="s">
        <v>48</v>
      </c>
      <c r="E28" s="38" t="s">
        <v>48</v>
      </c>
      <c r="F28" s="9"/>
    </row>
    <row r="29" spans="1:9" x14ac:dyDescent="0.2">
      <c r="A29" s="23" t="s">
        <v>49</v>
      </c>
      <c r="B29" s="1" t="s">
        <v>50</v>
      </c>
      <c r="C29" s="7" t="s">
        <v>19</v>
      </c>
      <c r="D29" s="41">
        <f>D30+D31+D32+D33+D34+D35+D36+D37+D38</f>
        <v>870010.79574911017</v>
      </c>
      <c r="E29" s="41">
        <f>E30+E31+E32+E33+E34+E35+E36+E37+E38</f>
        <v>783969.5</v>
      </c>
      <c r="F29" s="9"/>
    </row>
    <row r="30" spans="1:9" x14ac:dyDescent="0.2">
      <c r="A30" s="23" t="s">
        <v>51</v>
      </c>
      <c r="B30" s="39" t="s">
        <v>52</v>
      </c>
      <c r="C30" s="2" t="s">
        <v>19</v>
      </c>
      <c r="D30" s="41">
        <f>[1]Смета!$K$23</f>
        <v>130083.20624999999</v>
      </c>
      <c r="E30" s="41">
        <f>[2]передача!$C$28</f>
        <v>126906</v>
      </c>
      <c r="F30" s="9"/>
    </row>
    <row r="31" spans="1:9" ht="24" x14ac:dyDescent="0.2">
      <c r="A31" s="23" t="s">
        <v>53</v>
      </c>
      <c r="B31" s="39" t="s">
        <v>54</v>
      </c>
      <c r="C31" s="2" t="s">
        <v>19</v>
      </c>
      <c r="D31" s="41">
        <f>[1]Смета!$K$26+[1]Смета!$K$27</f>
        <v>133563.23532000001</v>
      </c>
      <c r="E31" s="41">
        <f>[2]передача!$C$32+[2]передача!$C$33</f>
        <v>161822</v>
      </c>
      <c r="F31" s="10" t="s">
        <v>158</v>
      </c>
    </row>
    <row r="32" spans="1:9" ht="30.75" customHeight="1" x14ac:dyDescent="0.2">
      <c r="A32" s="23" t="s">
        <v>55</v>
      </c>
      <c r="B32" s="39" t="s">
        <v>56</v>
      </c>
      <c r="C32" s="2" t="s">
        <v>19</v>
      </c>
      <c r="D32" s="41">
        <f>[1]Смета!$K$24</f>
        <v>320.11334598755838</v>
      </c>
      <c r="E32" s="41">
        <f>[2]передача!$C$29</f>
        <v>2336</v>
      </c>
      <c r="F32" s="10" t="s">
        <v>158</v>
      </c>
    </row>
    <row r="33" spans="1:9" ht="36" x14ac:dyDescent="0.2">
      <c r="A33" s="23" t="s">
        <v>57</v>
      </c>
      <c r="B33" s="39" t="s">
        <v>58</v>
      </c>
      <c r="C33" s="2" t="s">
        <v>19</v>
      </c>
      <c r="D33" s="41">
        <f>[1]Смета!$K$85</f>
        <v>12</v>
      </c>
      <c r="E33" s="41">
        <f>[2]передача!$C$61</f>
        <v>180</v>
      </c>
      <c r="F33" s="9" t="s">
        <v>165</v>
      </c>
    </row>
    <row r="34" spans="1:9" ht="39" customHeight="1" x14ac:dyDescent="0.2">
      <c r="A34" s="23" t="s">
        <v>59</v>
      </c>
      <c r="B34" s="39" t="s">
        <v>60</v>
      </c>
      <c r="C34" s="2" t="s">
        <v>19</v>
      </c>
      <c r="D34" s="41">
        <f>[1]Смета!$K$32</f>
        <v>18702.86463</v>
      </c>
      <c r="E34" s="41">
        <f>[2]передача!$C$54</f>
        <v>12117</v>
      </c>
      <c r="F34" s="10" t="s">
        <v>164</v>
      </c>
    </row>
    <row r="35" spans="1:9" ht="45" customHeight="1" x14ac:dyDescent="0.2">
      <c r="A35" s="23" t="s">
        <v>61</v>
      </c>
      <c r="B35" s="39" t="s">
        <v>62</v>
      </c>
      <c r="C35" s="2" t="s">
        <v>19</v>
      </c>
      <c r="D35" s="41">
        <f>[1]Смета!$K$35</f>
        <v>17681.610359999999</v>
      </c>
      <c r="E35" s="41">
        <f>[2]передача!$C$57</f>
        <v>17333</v>
      </c>
      <c r="F35" s="10"/>
    </row>
    <row r="36" spans="1:9" ht="33" customHeight="1" x14ac:dyDescent="0.2">
      <c r="A36" s="23" t="s">
        <v>63</v>
      </c>
      <c r="B36" s="39" t="s">
        <v>64</v>
      </c>
      <c r="C36" s="2" t="s">
        <v>19</v>
      </c>
      <c r="D36" s="41">
        <f>[1]Смета!$K$21</f>
        <v>4509.5971989170484</v>
      </c>
      <c r="E36" s="41">
        <f>[2]передача!$C$25</f>
        <v>171641</v>
      </c>
      <c r="F36" s="10" t="s">
        <v>152</v>
      </c>
    </row>
    <row r="37" spans="1:9" ht="48" x14ac:dyDescent="0.2">
      <c r="A37" s="23" t="s">
        <v>65</v>
      </c>
      <c r="B37" s="39" t="s">
        <v>66</v>
      </c>
      <c r="C37" s="2" t="s">
        <v>19</v>
      </c>
      <c r="D37" s="41">
        <f>[1]Смета!$K$37</f>
        <v>19973.625831878966</v>
      </c>
      <c r="E37" s="41">
        <f>[2]передача!$C$59</f>
        <v>32099</v>
      </c>
      <c r="F37" s="10" t="s">
        <v>163</v>
      </c>
    </row>
    <row r="38" spans="1:9" ht="57.6" customHeight="1" x14ac:dyDescent="0.2">
      <c r="A38" s="23" t="s">
        <v>67</v>
      </c>
      <c r="B38" s="39" t="s">
        <v>168</v>
      </c>
      <c r="C38" s="2" t="s">
        <v>19</v>
      </c>
      <c r="D38" s="41">
        <f>[1]Смета!$K$21+[1]Смета!$K$22+[1]Смета!$K$31-SUM(D30:D37)+[1]Смета!$K$83+[1]Смета!$K$89-[1]Смета!$K$91</f>
        <v>545164.54281232646</v>
      </c>
      <c r="E38" s="41">
        <f>[2]передача!$C$23-[2]передача!$C$81-SUM(E30:E37)-E26-[2]передача!$C$63-[2]передача!$C$62-[2]передача!$C$77+1387</f>
        <v>259535.5</v>
      </c>
      <c r="F38" s="40" t="s">
        <v>167</v>
      </c>
    </row>
    <row r="39" spans="1:9" x14ac:dyDescent="0.2">
      <c r="A39" s="23" t="s">
        <v>68</v>
      </c>
      <c r="B39" s="32" t="s">
        <v>69</v>
      </c>
      <c r="C39" s="7" t="s">
        <v>19</v>
      </c>
      <c r="D39" s="41">
        <f>D40+D41</f>
        <v>354044.58826127485</v>
      </c>
      <c r="E39" s="41">
        <f t="shared" ref="E39" si="2">E40+E41</f>
        <v>188790.357456</v>
      </c>
      <c r="F39" s="9"/>
      <c r="I39" s="35"/>
    </row>
    <row r="40" spans="1:9" ht="24" x14ac:dyDescent="0.2">
      <c r="A40" s="23" t="s">
        <v>70</v>
      </c>
      <c r="B40" s="33" t="s">
        <v>71</v>
      </c>
      <c r="C40" s="7" t="s">
        <v>19</v>
      </c>
      <c r="D40" s="4">
        <f>[1]Смета!$K$97</f>
        <v>247174</v>
      </c>
      <c r="E40" s="41">
        <f>'[3]Приложение 6'!$D$56</f>
        <v>95464</v>
      </c>
      <c r="F40" s="9" t="s">
        <v>159</v>
      </c>
    </row>
    <row r="41" spans="1:9" x14ac:dyDescent="0.2">
      <c r="A41" s="23" t="s">
        <v>72</v>
      </c>
      <c r="B41" s="33" t="s">
        <v>73</v>
      </c>
      <c r="C41" s="7" t="s">
        <v>19</v>
      </c>
      <c r="D41" s="41">
        <f>D42+D43+D44+D4+D45</f>
        <v>106870.58826127487</v>
      </c>
      <c r="E41" s="41">
        <f t="shared" ref="E41" si="3">E42+E43+E44+E4+E45</f>
        <v>93326.357455999998</v>
      </c>
      <c r="F41" s="9"/>
    </row>
    <row r="42" spans="1:9" ht="25.5" x14ac:dyDescent="0.2">
      <c r="A42" s="23" t="s">
        <v>74</v>
      </c>
      <c r="B42" s="1" t="s">
        <v>75</v>
      </c>
      <c r="C42" s="7" t="s">
        <v>19</v>
      </c>
      <c r="D42" s="41">
        <v>0</v>
      </c>
      <c r="E42" s="41">
        <v>0</v>
      </c>
      <c r="F42" s="9"/>
    </row>
    <row r="43" spans="1:9" ht="38.25" x14ac:dyDescent="0.2">
      <c r="A43" s="23" t="s">
        <v>76</v>
      </c>
      <c r="B43" s="1" t="s">
        <v>77</v>
      </c>
      <c r="C43" s="7" t="s">
        <v>19</v>
      </c>
      <c r="D43" s="4">
        <f>[1]Смета!$K$99</f>
        <v>80405.152961274871</v>
      </c>
      <c r="E43" s="41">
        <f>'[3]Приложение 6'!$D$40</f>
        <v>29122</v>
      </c>
      <c r="F43" s="9" t="s">
        <v>162</v>
      </c>
    </row>
    <row r="44" spans="1:9" x14ac:dyDescent="0.2">
      <c r="A44" s="23" t="s">
        <v>78</v>
      </c>
      <c r="B44" s="1" t="s">
        <v>79</v>
      </c>
      <c r="C44" s="7" t="s">
        <v>19</v>
      </c>
      <c r="D44" s="41">
        <v>0</v>
      </c>
      <c r="E44" s="41">
        <v>0</v>
      </c>
      <c r="F44" s="9"/>
    </row>
    <row r="45" spans="1:9" ht="42.75" customHeight="1" x14ac:dyDescent="0.2">
      <c r="A45" s="23" t="s">
        <v>80</v>
      </c>
      <c r="B45" s="1" t="s">
        <v>81</v>
      </c>
      <c r="C45" s="7" t="s">
        <v>19</v>
      </c>
      <c r="D45" s="4">
        <f>[1]Смета!$K$50</f>
        <v>26465.435300000001</v>
      </c>
      <c r="E45" s="41">
        <f>'[3]Приложение 6'!$D$9+'[3]Приложение 6'!$D$39+'[3]Приложение 6'!$D$37</f>
        <v>64204.357455999998</v>
      </c>
      <c r="F45" s="10" t="s">
        <v>153</v>
      </c>
    </row>
    <row r="46" spans="1:9" ht="38.25" x14ac:dyDescent="0.2">
      <c r="A46" s="23" t="s">
        <v>82</v>
      </c>
      <c r="B46" s="32" t="s">
        <v>83</v>
      </c>
      <c r="C46" s="7" t="s">
        <v>19</v>
      </c>
      <c r="D46" s="41">
        <v>0</v>
      </c>
      <c r="E46" s="41">
        <v>0</v>
      </c>
      <c r="F46" s="2"/>
    </row>
    <row r="47" spans="1:9" ht="38.25" x14ac:dyDescent="0.2">
      <c r="A47" s="23" t="s">
        <v>84</v>
      </c>
      <c r="B47" s="32" t="s">
        <v>85</v>
      </c>
      <c r="C47" s="7" t="s">
        <v>19</v>
      </c>
      <c r="D47" s="41">
        <f>[1]Смета!$K$106+[1]Смета!$K$111+[1]Смета!$K$100-[1]Смета!$K$128+[1]Смета!$K$90+119.42</f>
        <v>229015.47631570065</v>
      </c>
      <c r="E47" s="7" t="s">
        <v>86</v>
      </c>
      <c r="F47" s="2"/>
    </row>
    <row r="48" spans="1:9" ht="51" customHeight="1" x14ac:dyDescent="0.2">
      <c r="A48" s="23" t="s">
        <v>87</v>
      </c>
      <c r="B48" s="33" t="s">
        <v>88</v>
      </c>
      <c r="C48" s="7" t="s">
        <v>19</v>
      </c>
      <c r="D48" s="4">
        <f>[1]Смета!$K$90+119.42</f>
        <v>166919.74146892657</v>
      </c>
      <c r="E48" s="7" t="s">
        <v>86</v>
      </c>
      <c r="F48" s="2"/>
    </row>
    <row r="49" spans="1:9" ht="38.25" x14ac:dyDescent="0.2">
      <c r="A49" s="23" t="s">
        <v>89</v>
      </c>
      <c r="B49" s="1" t="s">
        <v>90</v>
      </c>
      <c r="C49" s="7" t="s">
        <v>91</v>
      </c>
      <c r="D49" s="34" t="s">
        <v>28</v>
      </c>
      <c r="E49" s="4">
        <f>[4]Лист1!$E$4</f>
        <v>4973</v>
      </c>
      <c r="F49" s="2"/>
    </row>
    <row r="50" spans="1:9" ht="102" x14ac:dyDescent="0.2">
      <c r="A50" s="23" t="s">
        <v>92</v>
      </c>
      <c r="B50" s="32" t="s">
        <v>160</v>
      </c>
      <c r="C50" s="7" t="s">
        <v>19</v>
      </c>
      <c r="D50" s="41">
        <v>0</v>
      </c>
      <c r="E50" s="7" t="s">
        <v>86</v>
      </c>
      <c r="F50" s="2"/>
    </row>
    <row r="51" spans="1:9" ht="38.25" x14ac:dyDescent="0.2">
      <c r="A51" s="23" t="s">
        <v>93</v>
      </c>
      <c r="B51" s="28" t="s">
        <v>94</v>
      </c>
      <c r="C51" s="7" t="s">
        <v>19</v>
      </c>
      <c r="D51" s="34" t="s">
        <v>28</v>
      </c>
      <c r="E51" s="41">
        <f>E18+E20+E22</f>
        <v>431951</v>
      </c>
      <c r="F51" s="2"/>
    </row>
    <row r="52" spans="1:9" ht="38.25" customHeight="1" x14ac:dyDescent="0.2">
      <c r="A52" s="23" t="s">
        <v>95</v>
      </c>
      <c r="B52" s="28" t="s">
        <v>96</v>
      </c>
      <c r="C52" s="7" t="s">
        <v>19</v>
      </c>
      <c r="D52" s="48">
        <f>[1]Смета!$K$114</f>
        <v>3892969.9872862678</v>
      </c>
      <c r="E52" s="48">
        <f>'[5]Потери 2020'!$P$5/1000</f>
        <v>5050885.7126100007</v>
      </c>
      <c r="F52" s="8" t="s">
        <v>155</v>
      </c>
      <c r="G52" s="49"/>
    </row>
    <row r="53" spans="1:9" ht="25.5" x14ac:dyDescent="0.2">
      <c r="A53" s="23" t="s">
        <v>20</v>
      </c>
      <c r="B53" s="24" t="s">
        <v>97</v>
      </c>
      <c r="C53" s="7" t="s">
        <v>98</v>
      </c>
      <c r="D53" s="4">
        <v>2800.9854999999998</v>
      </c>
      <c r="E53" s="4">
        <f>'[5]Потери 2020'!$P$4/1000000</f>
        <v>2965.1463259999987</v>
      </c>
      <c r="F53" s="8"/>
    </row>
    <row r="54" spans="1:9" ht="51" x14ac:dyDescent="0.2">
      <c r="A54" s="23" t="s">
        <v>68</v>
      </c>
      <c r="B54" s="24" t="s">
        <v>99</v>
      </c>
      <c r="C54" s="7" t="s">
        <v>100</v>
      </c>
      <c r="D54" s="50">
        <f>D52/D53</f>
        <v>1389.8572439187094</v>
      </c>
      <c r="E54" s="50">
        <f>E52/E53</f>
        <v>1703.4187042713936</v>
      </c>
      <c r="F54" s="8"/>
    </row>
    <row r="55" spans="1:9" ht="51" x14ac:dyDescent="0.2">
      <c r="A55" s="23" t="s">
        <v>101</v>
      </c>
      <c r="B55" s="28" t="s">
        <v>102</v>
      </c>
      <c r="C55" s="7" t="s">
        <v>86</v>
      </c>
      <c r="D55" s="42" t="s">
        <v>86</v>
      </c>
      <c r="E55" s="7" t="s">
        <v>86</v>
      </c>
      <c r="F55" s="2" t="s">
        <v>86</v>
      </c>
    </row>
    <row r="56" spans="1:9" ht="38.25" x14ac:dyDescent="0.2">
      <c r="A56" s="23" t="s">
        <v>17</v>
      </c>
      <c r="B56" s="32" t="s">
        <v>103</v>
      </c>
      <c r="C56" s="7" t="s">
        <v>104</v>
      </c>
      <c r="D56" s="34" t="s">
        <v>28</v>
      </c>
      <c r="E56" s="4">
        <v>266440</v>
      </c>
      <c r="F56" s="2"/>
    </row>
    <row r="57" spans="1:9" ht="38.25" x14ac:dyDescent="0.2">
      <c r="A57" s="23" t="s">
        <v>105</v>
      </c>
      <c r="B57" s="32" t="s">
        <v>106</v>
      </c>
      <c r="C57" s="7" t="s">
        <v>107</v>
      </c>
      <c r="D57" s="34" t="s">
        <v>28</v>
      </c>
      <c r="E57" s="4">
        <f>SUM(E58:E60)</f>
        <v>28672.434000000001</v>
      </c>
      <c r="F57" s="4"/>
    </row>
    <row r="58" spans="1:9" ht="12.75" customHeight="1" x14ac:dyDescent="0.2">
      <c r="A58" s="23" t="s">
        <v>108</v>
      </c>
      <c r="B58" s="33" t="s">
        <v>109</v>
      </c>
      <c r="C58" s="7" t="s">
        <v>107</v>
      </c>
      <c r="D58" s="3"/>
      <c r="E58" s="4">
        <f>6501+10405.4+6327.1-80-159</f>
        <v>22994.5</v>
      </c>
      <c r="F58" s="4"/>
    </row>
    <row r="59" spans="1:9" x14ac:dyDescent="0.2">
      <c r="A59" s="23" t="s">
        <v>110</v>
      </c>
      <c r="B59" s="33" t="s">
        <v>111</v>
      </c>
      <c r="C59" s="7" t="s">
        <v>107</v>
      </c>
      <c r="D59" s="3"/>
      <c r="E59" s="4">
        <f>2120.4-10.4</f>
        <v>2110</v>
      </c>
      <c r="F59" s="4"/>
    </row>
    <row r="60" spans="1:9" ht="15" customHeight="1" x14ac:dyDescent="0.2">
      <c r="A60" s="23" t="s">
        <v>112</v>
      </c>
      <c r="B60" s="33" t="s">
        <v>113</v>
      </c>
      <c r="C60" s="7" t="s">
        <v>107</v>
      </c>
      <c r="D60" s="3"/>
      <c r="E60" s="4">
        <f>3.9+3710.7-0.756-84.8-61.11</f>
        <v>3567.9339999999997</v>
      </c>
      <c r="F60" s="4"/>
      <c r="I60" s="17"/>
    </row>
    <row r="61" spans="1:9" ht="25.5" x14ac:dyDescent="0.2">
      <c r="A61" s="23" t="s">
        <v>114</v>
      </c>
      <c r="B61" s="32" t="s">
        <v>115</v>
      </c>
      <c r="C61" s="7" t="s">
        <v>116</v>
      </c>
      <c r="D61" s="51">
        <f>D62+D63+D64+D65</f>
        <v>83092.185999999972</v>
      </c>
      <c r="E61" s="48">
        <f>SUM(E62:E65)</f>
        <v>83933.01773295617</v>
      </c>
      <c r="F61" s="5"/>
      <c r="H61" s="43"/>
      <c r="I61" s="44"/>
    </row>
    <row r="62" spans="1:9" ht="25.5" x14ac:dyDescent="0.2">
      <c r="A62" s="23" t="s">
        <v>117</v>
      </c>
      <c r="B62" s="33" t="s">
        <v>118</v>
      </c>
      <c r="C62" s="7" t="s">
        <v>116</v>
      </c>
      <c r="D62" s="4">
        <v>25378.421213368329</v>
      </c>
      <c r="E62" s="4">
        <v>25861.780470000002</v>
      </c>
      <c r="F62" s="4"/>
      <c r="H62" s="43"/>
      <c r="I62" s="44"/>
    </row>
    <row r="63" spans="1:9" ht="25.5" x14ac:dyDescent="0.2">
      <c r="A63" s="23" t="s">
        <v>119</v>
      </c>
      <c r="B63" s="33" t="s">
        <v>120</v>
      </c>
      <c r="C63" s="7" t="s">
        <v>116</v>
      </c>
      <c r="D63" s="4">
        <v>5007.7522490000001</v>
      </c>
      <c r="E63" s="4">
        <v>5115.6863490000005</v>
      </c>
      <c r="F63" s="4"/>
      <c r="H63" s="43"/>
      <c r="I63" s="52"/>
    </row>
    <row r="64" spans="1:9" ht="25.5" x14ac:dyDescent="0.2">
      <c r="A64" s="23" t="s">
        <v>121</v>
      </c>
      <c r="B64" s="33" t="s">
        <v>122</v>
      </c>
      <c r="C64" s="7" t="s">
        <v>116</v>
      </c>
      <c r="D64" s="4">
        <v>23583.304475927143</v>
      </c>
      <c r="E64" s="4">
        <v>23807.235191471191</v>
      </c>
      <c r="F64" s="4"/>
    </row>
    <row r="65" spans="1:6" ht="25.5" x14ac:dyDescent="0.2">
      <c r="A65" s="23" t="s">
        <v>123</v>
      </c>
      <c r="B65" s="33" t="s">
        <v>124</v>
      </c>
      <c r="C65" s="7" t="s">
        <v>116</v>
      </c>
      <c r="D65" s="4">
        <v>29122.708061704499</v>
      </c>
      <c r="E65" s="4">
        <v>29148.315722484982</v>
      </c>
      <c r="F65" s="4"/>
    </row>
    <row r="66" spans="1:6" ht="25.5" x14ac:dyDescent="0.2">
      <c r="A66" s="23" t="s">
        <v>125</v>
      </c>
      <c r="B66" s="32" t="s">
        <v>126</v>
      </c>
      <c r="C66" s="7" t="s">
        <v>116</v>
      </c>
      <c r="D66" s="51">
        <f t="shared" ref="D66" si="4">SUM(D67:D69)</f>
        <v>140345.24400000001</v>
      </c>
      <c r="E66" s="48">
        <f>SUM(E67:E69)</f>
        <v>142803.864</v>
      </c>
      <c r="F66" s="4"/>
    </row>
    <row r="67" spans="1:6" ht="25.5" x14ac:dyDescent="0.2">
      <c r="A67" s="23" t="s">
        <v>127</v>
      </c>
      <c r="B67" s="33" t="s">
        <v>128</v>
      </c>
      <c r="C67" s="7" t="s">
        <v>116</v>
      </c>
      <c r="D67" s="4">
        <v>52596.5</v>
      </c>
      <c r="E67" s="4">
        <v>54335.8</v>
      </c>
      <c r="F67" s="4"/>
    </row>
    <row r="68" spans="1:6" ht="25.5" x14ac:dyDescent="0.2">
      <c r="A68" s="23" t="s">
        <v>129</v>
      </c>
      <c r="B68" s="33" t="s">
        <v>130</v>
      </c>
      <c r="C68" s="7" t="s">
        <v>116</v>
      </c>
      <c r="D68" s="4">
        <v>24879.752</v>
      </c>
      <c r="E68" s="4">
        <v>25174.672000000002</v>
      </c>
      <c r="F68" s="4"/>
    </row>
    <row r="69" spans="1:6" ht="25.5" x14ac:dyDescent="0.2">
      <c r="A69" s="23" t="s">
        <v>131</v>
      </c>
      <c r="B69" s="33" t="s">
        <v>151</v>
      </c>
      <c r="C69" s="7" t="s">
        <v>116</v>
      </c>
      <c r="D69" s="4">
        <v>62868.991999999991</v>
      </c>
      <c r="E69" s="4">
        <v>63293.391999999993</v>
      </c>
      <c r="F69" s="4"/>
    </row>
    <row r="70" spans="1:6" ht="25.5" x14ac:dyDescent="0.2">
      <c r="A70" s="23" t="s">
        <v>132</v>
      </c>
      <c r="B70" s="32" t="s">
        <v>133</v>
      </c>
      <c r="C70" s="7" t="s">
        <v>134</v>
      </c>
      <c r="D70" s="42" t="s">
        <v>86</v>
      </c>
      <c r="E70" s="4">
        <f>SUM(E71:E74)</f>
        <v>41368.55262039791</v>
      </c>
      <c r="F70" s="4"/>
    </row>
    <row r="71" spans="1:6" ht="25.5" x14ac:dyDescent="0.2">
      <c r="A71" s="23" t="s">
        <v>135</v>
      </c>
      <c r="B71" s="33" t="s">
        <v>136</v>
      </c>
      <c r="C71" s="7" t="s">
        <v>134</v>
      </c>
      <c r="D71" s="42" t="s">
        <v>86</v>
      </c>
      <c r="E71" s="4">
        <v>9648.3954599999997</v>
      </c>
      <c r="F71" s="4"/>
    </row>
    <row r="72" spans="1:6" ht="25.5" x14ac:dyDescent="0.2">
      <c r="A72" s="23" t="s">
        <v>137</v>
      </c>
      <c r="B72" s="33" t="s">
        <v>138</v>
      </c>
      <c r="C72" s="7" t="s">
        <v>134</v>
      </c>
      <c r="D72" s="42" t="s">
        <v>86</v>
      </c>
      <c r="E72" s="4">
        <v>3528.4253320000003</v>
      </c>
      <c r="F72" s="4"/>
    </row>
    <row r="73" spans="1:6" ht="25.5" x14ac:dyDescent="0.2">
      <c r="A73" s="23" t="s">
        <v>139</v>
      </c>
      <c r="B73" s="33" t="s">
        <v>140</v>
      </c>
      <c r="C73" s="7" t="s">
        <v>134</v>
      </c>
      <c r="D73" s="42" t="s">
        <v>86</v>
      </c>
      <c r="E73" s="4">
        <v>15364.622125388603</v>
      </c>
      <c r="F73" s="4"/>
    </row>
    <row r="74" spans="1:6" ht="25.5" x14ac:dyDescent="0.2">
      <c r="A74" s="23" t="s">
        <v>141</v>
      </c>
      <c r="B74" s="33" t="s">
        <v>142</v>
      </c>
      <c r="C74" s="7" t="s">
        <v>134</v>
      </c>
      <c r="D74" s="42" t="s">
        <v>86</v>
      </c>
      <c r="E74" s="4">
        <v>12827.10970300931</v>
      </c>
      <c r="F74" s="4"/>
    </row>
    <row r="75" spans="1:6" ht="15" customHeight="1" x14ac:dyDescent="0.2">
      <c r="A75" s="23" t="s">
        <v>143</v>
      </c>
      <c r="B75" s="32" t="s">
        <v>156</v>
      </c>
      <c r="C75" s="7" t="s">
        <v>144</v>
      </c>
      <c r="D75" s="7" t="s">
        <v>86</v>
      </c>
      <c r="E75" s="6">
        <v>8.6999999999999994E-2</v>
      </c>
      <c r="F75" s="4"/>
    </row>
    <row r="76" spans="1:6" ht="38.25" x14ac:dyDescent="0.2">
      <c r="A76" s="23" t="s">
        <v>145</v>
      </c>
      <c r="B76" s="32" t="s">
        <v>146</v>
      </c>
      <c r="C76" s="7" t="s">
        <v>19</v>
      </c>
      <c r="D76" s="34" t="s">
        <v>28</v>
      </c>
      <c r="E76" s="4">
        <v>3777779</v>
      </c>
      <c r="F76" s="4"/>
    </row>
    <row r="77" spans="1:6" ht="25.5" customHeight="1" x14ac:dyDescent="0.2">
      <c r="A77" s="23" t="s">
        <v>147</v>
      </c>
      <c r="B77" s="33" t="s">
        <v>148</v>
      </c>
      <c r="C77" s="7" t="s">
        <v>19</v>
      </c>
      <c r="D77" s="42" t="s">
        <v>86</v>
      </c>
      <c r="E77" s="37" t="s">
        <v>161</v>
      </c>
      <c r="F77" s="6"/>
    </row>
    <row r="78" spans="1:6" ht="42.6" customHeight="1" x14ac:dyDescent="0.2">
      <c r="A78" s="23" t="s">
        <v>149</v>
      </c>
      <c r="B78" s="32" t="s">
        <v>150</v>
      </c>
      <c r="C78" s="7" t="s">
        <v>144</v>
      </c>
      <c r="D78" s="45">
        <v>5.66</v>
      </c>
      <c r="E78" s="7" t="s">
        <v>86</v>
      </c>
      <c r="F78" s="2"/>
    </row>
    <row r="81" spans="1:6" outlineLevel="1" x14ac:dyDescent="0.2">
      <c r="A81" s="55"/>
      <c r="B81" s="55"/>
    </row>
    <row r="82" spans="1:6" ht="27.75" customHeight="1" outlineLevel="1" x14ac:dyDescent="0.2">
      <c r="A82" s="54"/>
      <c r="B82" s="54"/>
      <c r="C82" s="54"/>
      <c r="D82" s="54"/>
      <c r="E82" s="54"/>
      <c r="F82" s="54"/>
    </row>
    <row r="83" spans="1:6" ht="27" customHeight="1" outlineLevel="1" x14ac:dyDescent="0.2">
      <c r="A83" s="54"/>
      <c r="B83" s="54"/>
      <c r="C83" s="54"/>
      <c r="D83" s="54"/>
      <c r="E83" s="54"/>
      <c r="F83" s="54"/>
    </row>
    <row r="84" spans="1:6" ht="30" customHeight="1" outlineLevel="1" x14ac:dyDescent="0.2">
      <c r="A84" s="54"/>
      <c r="B84" s="54"/>
      <c r="C84" s="54"/>
      <c r="D84" s="54"/>
      <c r="E84" s="54"/>
      <c r="F84" s="54"/>
    </row>
    <row r="85" spans="1:6" ht="25.5" customHeight="1" outlineLevel="1" x14ac:dyDescent="0.2">
      <c r="A85" s="54"/>
      <c r="B85" s="54"/>
      <c r="C85" s="54"/>
      <c r="D85" s="54"/>
      <c r="E85" s="54"/>
      <c r="F85" s="54"/>
    </row>
    <row r="86" spans="1:6" ht="29.25" customHeight="1" outlineLevel="1" x14ac:dyDescent="0.2">
      <c r="A86" s="54"/>
      <c r="B86" s="54"/>
      <c r="C86" s="54"/>
      <c r="D86" s="54"/>
      <c r="E86" s="54"/>
      <c r="F86" s="54"/>
    </row>
  </sheetData>
  <mergeCells count="14">
    <mergeCell ref="A86:F86"/>
    <mergeCell ref="A81:B81"/>
    <mergeCell ref="A5:F5"/>
    <mergeCell ref="A11:A12"/>
    <mergeCell ref="B11:B12"/>
    <mergeCell ref="C11:C12"/>
    <mergeCell ref="F11:F12"/>
    <mergeCell ref="D11:E11"/>
    <mergeCell ref="F19:F20"/>
    <mergeCell ref="G19:G20"/>
    <mergeCell ref="A82:F82"/>
    <mergeCell ref="A83:F83"/>
    <mergeCell ref="A84:F84"/>
    <mergeCell ref="A85:F85"/>
  </mergeCells>
  <pageMargins left="0.70866141732283472" right="0.70866141732283472" top="0.74803149606299213" bottom="0.74803149606299213" header="0.31496062992125984" footer="0.31496062992125984"/>
  <pageSetup paperSize="9" scale="48" fitToHeight="2" orientation="portrait" r:id="rId1"/>
  <rowBreaks count="1" manualBreakCount="1">
    <brk id="51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2020</vt:lpstr>
      <vt:lpstr>'2020'!Область_печати</vt:lpstr>
    </vt:vector>
  </TitlesOfParts>
  <Company>ОАО ИЭСК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Проньшина Нина Сергеевна</dc:creator>
  <cp:lastModifiedBy>Пользователь Windows</cp:lastModifiedBy>
  <cp:lastPrinted>2021-04-01T11:45:01Z</cp:lastPrinted>
  <dcterms:created xsi:type="dcterms:W3CDTF">2017-05-02T04:19:01Z</dcterms:created>
  <dcterms:modified xsi:type="dcterms:W3CDTF">2022-06-07T02:18:05Z</dcterms:modified>
</cp:coreProperties>
</file>